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kederm3d002.sharepoint.com/sites/01.IRnew/Shared Documents/02.IR/01.01.02. IR Material/"/>
    </mc:Choice>
  </mc:AlternateContent>
  <xr:revisionPtr revIDLastSave="344" documentId="8_{FF62B01E-304D-4A68-AAF3-D45FA13EB658}" xr6:coauthVersionLast="47" xr6:coauthVersionMax="47" xr10:uidLastSave="{CC0092BF-ECAF-4475-9A77-AD04D721345A}"/>
  <bookViews>
    <workbookView xWindow="28680" yWindow="-120" windowWidth="29040" windowHeight="15720" tabRatio="902" firstSheet="1" activeTab="1" xr2:uid="{00000000-000D-0000-FFFF-FFFF00000000}"/>
  </bookViews>
  <sheets>
    <sheet name="Quarterly&gt;&gt;" sheetId="12" r:id="rId1"/>
    <sheet name="IS_Quarterly" sheetId="8" r:id="rId2"/>
    <sheet name="BS_Quarterly" sheetId="4" r:id="rId3"/>
    <sheet name="SG&amp;A_Quarterly" sheetId="10" r:id="rId4"/>
    <sheet name="YTD Quarterly&gt;&gt;" sheetId="23" r:id="rId5"/>
    <sheet name="IS_YTD" sheetId="24" r:id="rId6"/>
    <sheet name="SG&amp;A_YTD" sheetId="25" r:id="rId7"/>
    <sheet name="Annually&gt;&gt;" sheetId="13" r:id="rId8"/>
    <sheet name="IS_Annually" sheetId="7" r:id="rId9"/>
    <sheet name="BS_Annually" sheetId="11" r:id="rId10"/>
    <sheet name="SG&amp;A_Annually" sheetId="5" r:id="rId11"/>
    <sheet name="IR BOOK&gt;&gt;" sheetId="19" r:id="rId12"/>
    <sheet name="PL" sheetId="20" r:id="rId13"/>
    <sheet name="Brand" sheetId="21" r:id="rId14"/>
    <sheet name="SG&amp;A" sheetId="18" r:id="rId15"/>
    <sheet name="BS" sheetId="22" r:id="rId16"/>
  </sheets>
  <definedNames>
    <definedName name="_xlnm._FilterDatabase" localSheetId="8" hidden="1">IS_Annually!$B$3:$V$48</definedName>
    <definedName name="_xlnm._FilterDatabase" localSheetId="1" hidden="1">IS_Quarterly!$B$3:$CJ$24</definedName>
    <definedName name="_xlnm._FilterDatabase" localSheetId="5" hidden="1">IS_YTD!$B$3:$AD$24</definedName>
    <definedName name="_xlnm._FilterDatabase" localSheetId="10" hidden="1">'SG&amp;A_Annually'!$B$2:$C$2</definedName>
    <definedName name="_xlnm._FilterDatabase" localSheetId="3" hidden="1">'SG&amp;A_Quarterly'!$B$2:$AV$2</definedName>
    <definedName name="_xlnm.Print_Area" localSheetId="9">BS_Annually!$A$1:$V$49</definedName>
    <definedName name="_xlnm.Print_Area" localSheetId="2">BS_Quarterly!$A$1:$CB$49</definedName>
    <definedName name="_xlnm.Print_Area" localSheetId="8">IS_Annually!$A$1:$X$72</definedName>
    <definedName name="_xlnm.Print_Area" localSheetId="1">IS_Quarterly!$A$1:$CN$71</definedName>
    <definedName name="_xlnm.Print_Area" localSheetId="10">'SG&amp;A_Annually'!$A$1:$S$36</definedName>
    <definedName name="_xlnm.Print_Area" localSheetId="3">'SG&amp;A_Quarterly'!$A$1:$CB$35</definedName>
    <definedName name="_xlnm.Print_Titles" localSheetId="9">BS_Annually!$C:$D</definedName>
    <definedName name="_xlnm.Print_Titles" localSheetId="2">BS_Quarterly!$C:$D</definedName>
    <definedName name="_xlnm.Print_Titles" localSheetId="8">IS_Annually!$C:$C</definedName>
    <definedName name="_xlnm.Print_Titles" localSheetId="10">'SG&amp;A_Annually'!$B:$C</definedName>
    <definedName name="_xlnm.Print_Titles" localSheetId="3">'SG&amp;A_Quarterly'!$B:$C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6" i="7" l="1"/>
  <c r="W65" i="7"/>
  <c r="W64" i="7"/>
  <c r="CB31" i="4"/>
  <c r="CA31" i="4"/>
  <c r="T42" i="11"/>
  <c r="R50" i="11"/>
  <c r="P50" i="11"/>
  <c r="T41" i="11"/>
  <c r="T49" i="11" s="1"/>
  <c r="T50" i="11" s="1"/>
  <c r="T34" i="11"/>
  <c r="T25" i="11"/>
  <c r="T13" i="11"/>
  <c r="T4" i="11"/>
  <c r="U16" i="11"/>
  <c r="S16" i="11"/>
  <c r="Q16" i="11"/>
  <c r="O16" i="11"/>
  <c r="U15" i="11"/>
  <c r="S15" i="11"/>
  <c r="Q15" i="11"/>
  <c r="O15" i="11"/>
  <c r="O31" i="11"/>
  <c r="Q31" i="11"/>
  <c r="S31" i="11"/>
  <c r="S40" i="11"/>
  <c r="S39" i="11"/>
  <c r="S38" i="11"/>
  <c r="Q39" i="11"/>
  <c r="Q38" i="11"/>
  <c r="O39" i="11"/>
  <c r="T31" i="11"/>
  <c r="U31" i="11" s="1"/>
  <c r="U39" i="11"/>
  <c r="T39" i="11"/>
  <c r="D35" i="5"/>
  <c r="E35" i="5"/>
  <c r="O35" i="5"/>
  <c r="P35" i="5" s="1"/>
  <c r="M35" i="5"/>
  <c r="N35" i="5" s="1"/>
  <c r="K35" i="5"/>
  <c r="L35" i="5" s="1"/>
  <c r="I35" i="5"/>
  <c r="J35" i="5" s="1"/>
  <c r="G35" i="5"/>
  <c r="H35" i="5" s="1"/>
  <c r="AD35" i="25"/>
  <c r="AC35" i="25"/>
  <c r="AB35" i="25"/>
  <c r="Z35" i="25"/>
  <c r="Y35" i="25"/>
  <c r="X35" i="25"/>
  <c r="W35" i="25"/>
  <c r="V35" i="25"/>
  <c r="U35" i="25"/>
  <c r="T35" i="25"/>
  <c r="G35" i="10"/>
  <c r="F35" i="10"/>
  <c r="E35" i="10"/>
  <c r="D35" i="10"/>
  <c r="H35" i="10"/>
  <c r="K35" i="10"/>
  <c r="N35" i="10"/>
  <c r="AB35" i="10" s="1"/>
  <c r="Q35" i="10"/>
  <c r="BV35" i="10"/>
  <c r="BX35" i="10" s="1"/>
  <c r="BS35" i="10"/>
  <c r="BU35" i="10" s="1"/>
  <c r="BR35" i="10"/>
  <c r="BP35" i="10"/>
  <c r="BM35" i="10"/>
  <c r="BO35" i="10" s="1"/>
  <c r="BJ35" i="10"/>
  <c r="BL35" i="10" s="1"/>
  <c r="BI35" i="10"/>
  <c r="BH35" i="10"/>
  <c r="BG35" i="10"/>
  <c r="BD35" i="10"/>
  <c r="BF35" i="10" s="1"/>
  <c r="BA35" i="10"/>
  <c r="BE35" i="10" s="1"/>
  <c r="AX35" i="10"/>
  <c r="AY35" i="10" s="1"/>
  <c r="AU35" i="10"/>
  <c r="AW35" i="10" s="1"/>
  <c r="AT35" i="10"/>
  <c r="AS35" i="10"/>
  <c r="AR35" i="10"/>
  <c r="AO35" i="10"/>
  <c r="AQ35" i="10" s="1"/>
  <c r="AL35" i="10"/>
  <c r="AZ35" i="10" s="1"/>
  <c r="AK35" i="10"/>
  <c r="AJ35" i="10"/>
  <c r="AI35" i="10"/>
  <c r="AF35" i="10"/>
  <c r="AH35" i="10" s="1"/>
  <c r="AC35" i="10"/>
  <c r="AG35" i="10" s="1"/>
  <c r="Z35" i="10"/>
  <c r="AA35" i="10" s="1"/>
  <c r="W35" i="10"/>
  <c r="V35" i="10"/>
  <c r="U35" i="10"/>
  <c r="T35" i="10"/>
  <c r="G3" i="18"/>
  <c r="E3" i="18"/>
  <c r="D3" i="18"/>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 i="5"/>
  <c r="A3" i="25"/>
  <c r="A4" i="25" s="1"/>
  <c r="A5" i="25" s="1"/>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 i="10"/>
  <c r="BY35" i="10"/>
  <c r="AB17" i="24"/>
  <c r="AC17" i="24" s="1"/>
  <c r="AD17" i="24" s="1"/>
  <c r="AE17" i="24" s="1"/>
  <c r="BQ35" i="10" l="1"/>
  <c r="T24" i="11"/>
  <c r="T3" i="11"/>
  <c r="Y35" i="10"/>
  <c r="AD35" i="10"/>
  <c r="AE35" i="10"/>
  <c r="AM35" i="10"/>
  <c r="BC35" i="10"/>
  <c r="BK35" i="10"/>
  <c r="BB35" i="10"/>
  <c r="X35" i="10"/>
  <c r="AN35" i="10"/>
  <c r="AV35" i="10"/>
  <c r="BT35" i="10"/>
  <c r="AP35" i="10"/>
  <c r="BN35" i="10"/>
  <c r="BW35" i="10"/>
  <c r="A39" i="4"/>
  <c r="A40" i="4" s="1"/>
  <c r="A41" i="4" s="1"/>
  <c r="A42" i="4" s="1"/>
  <c r="A43" i="4" s="1"/>
  <c r="A44" i="4" s="1"/>
  <c r="A45" i="4" s="1"/>
  <c r="A46" i="4" s="1"/>
  <c r="A47" i="4" s="1"/>
  <c r="A48" i="4" s="1"/>
  <c r="A49" i="4" s="1"/>
  <c r="D12" i="20" l="1"/>
  <c r="J12" i="20"/>
  <c r="CL29" i="8"/>
  <c r="CI13" i="8" l="1"/>
  <c r="CL13" i="8"/>
  <c r="CK44" i="8"/>
  <c r="CK28" i="8" l="1"/>
  <c r="CK31" i="8"/>
  <c r="CK34" i="8"/>
  <c r="CB39" i="4" l="1"/>
  <c r="CA39" i="4"/>
  <c r="BY39" i="4"/>
  <c r="BX39" i="4"/>
  <c r="BV39" i="4"/>
  <c r="BU39" i="4"/>
  <c r="BS39" i="4"/>
  <c r="BR39" i="4"/>
  <c r="BP39" i="4"/>
  <c r="BO39" i="4"/>
  <c r="BM39" i="4"/>
  <c r="BL39" i="4"/>
  <c r="BJ39" i="4"/>
  <c r="BI39" i="4"/>
  <c r="BG39" i="4"/>
  <c r="BF39" i="4"/>
  <c r="W51" i="7" l="1"/>
  <c r="W47" i="7" l="1"/>
  <c r="X47" i="7" l="1"/>
  <c r="W4" i="7"/>
  <c r="A28" i="7"/>
  <c r="A29" i="7" s="1"/>
  <c r="A30" i="7" s="1"/>
  <c r="A31" i="7" s="1"/>
  <c r="A32" i="7" s="1"/>
  <c r="A33" i="7" s="1"/>
  <c r="A34" i="7" s="1"/>
  <c r="A35" i="7" s="1"/>
  <c r="A36" i="7" s="1"/>
  <c r="A37" i="7" s="1"/>
  <c r="A38" i="7" s="1"/>
  <c r="A39" i="7" s="1"/>
  <c r="A40" i="7" s="1"/>
  <c r="A41" i="7" s="1"/>
  <c r="A42" i="7" s="1"/>
  <c r="A43" i="7" s="1"/>
  <c r="A44" i="7" s="1"/>
  <c r="A45" i="7" s="1"/>
  <c r="A46" i="7" s="1"/>
  <c r="A47" i="7" s="1"/>
  <c r="A4" i="7"/>
  <c r="A5" i="7" s="1"/>
  <c r="A6" i="7" s="1"/>
  <c r="A7" i="7" s="1"/>
  <c r="A8" i="7" s="1"/>
  <c r="A9" i="7" s="1"/>
  <c r="A10" i="7" s="1"/>
  <c r="A11" i="7" s="1"/>
  <c r="A12" i="7" s="1"/>
  <c r="A13" i="7" s="1"/>
  <c r="A14" i="7" s="1"/>
  <c r="A15" i="7" s="1"/>
  <c r="A16" i="7" s="1"/>
  <c r="A17" i="7" s="1"/>
  <c r="A18" i="7" s="1"/>
  <c r="A19" i="7" s="1"/>
  <c r="A20" i="7" s="1"/>
  <c r="A21" i="7" s="1"/>
  <c r="A22" i="7" s="1"/>
  <c r="A23" i="7" s="1"/>
  <c r="A24" i="7" s="1"/>
  <c r="W42" i="7"/>
  <c r="W41" i="7"/>
  <c r="W39" i="7"/>
  <c r="W38" i="7"/>
  <c r="W36" i="7"/>
  <c r="W35" i="7"/>
  <c r="W33" i="7"/>
  <c r="W32" i="7"/>
  <c r="W29" i="7"/>
  <c r="AE42" i="24"/>
  <c r="AE41" i="24"/>
  <c r="T72" i="11" l="1"/>
  <c r="T71" i="11"/>
  <c r="T70" i="11"/>
  <c r="T69" i="11"/>
  <c r="T67" i="11"/>
  <c r="T64" i="11"/>
  <c r="T63" i="11"/>
  <c r="T62" i="11"/>
  <c r="T60" i="11"/>
  <c r="T57" i="11"/>
  <c r="T56" i="11"/>
  <c r="T55" i="11"/>
  <c r="T54" i="11"/>
  <c r="T48" i="11"/>
  <c r="U48" i="11" s="1"/>
  <c r="T47" i="11"/>
  <c r="U47" i="11" s="1"/>
  <c r="T46" i="11"/>
  <c r="U46" i="11" s="1"/>
  <c r="T45" i="11"/>
  <c r="U45" i="11" s="1"/>
  <c r="T44" i="11"/>
  <c r="T43" i="11"/>
  <c r="U43" i="11" s="1"/>
  <c r="T40" i="11"/>
  <c r="U40" i="11" s="1"/>
  <c r="T38" i="11"/>
  <c r="U38" i="11" s="1"/>
  <c r="T37" i="11"/>
  <c r="U37" i="11" s="1"/>
  <c r="T36" i="11"/>
  <c r="U36" i="11" s="1"/>
  <c r="T35" i="11"/>
  <c r="U35" i="11" s="1"/>
  <c r="T33" i="11"/>
  <c r="T32" i="11"/>
  <c r="T30" i="11"/>
  <c r="U30" i="11" s="1"/>
  <c r="T29" i="11"/>
  <c r="U29" i="11" s="1"/>
  <c r="T28" i="11"/>
  <c r="U28" i="11" s="1"/>
  <c r="T27" i="11"/>
  <c r="U27" i="11" s="1"/>
  <c r="T26" i="11"/>
  <c r="U26" i="11" s="1"/>
  <c r="T23" i="11"/>
  <c r="U23" i="11" s="1"/>
  <c r="T22" i="11"/>
  <c r="U22" i="11" s="1"/>
  <c r="T21" i="11"/>
  <c r="U21" i="11" s="1"/>
  <c r="T20" i="11"/>
  <c r="U20" i="11" s="1"/>
  <c r="T19" i="11"/>
  <c r="U19" i="11" s="1"/>
  <c r="T18" i="11"/>
  <c r="U18" i="11" s="1"/>
  <c r="T17" i="11"/>
  <c r="U17" i="11" s="1"/>
  <c r="T14" i="11"/>
  <c r="U14" i="11" s="1"/>
  <c r="T12" i="11"/>
  <c r="U12" i="11" s="1"/>
  <c r="T11" i="11"/>
  <c r="U11" i="11" s="1"/>
  <c r="T10" i="11"/>
  <c r="U10" i="11" s="1"/>
  <c r="T9" i="11"/>
  <c r="U9" i="11" s="1"/>
  <c r="T8" i="11"/>
  <c r="U8" i="11" s="1"/>
  <c r="T7" i="11"/>
  <c r="U7" i="11" s="1"/>
  <c r="T6" i="11"/>
  <c r="U6" i="11" s="1"/>
  <c r="T5" i="11"/>
  <c r="U44" i="11"/>
  <c r="U33" i="11"/>
  <c r="U32" i="11"/>
  <c r="U5" i="11"/>
  <c r="CA34" i="10"/>
  <c r="BZ34" i="10"/>
  <c r="BZ32" i="10"/>
  <c r="CA31" i="10"/>
  <c r="BZ31" i="10"/>
  <c r="CA30" i="10"/>
  <c r="BZ30" i="10"/>
  <c r="CA29" i="10"/>
  <c r="BZ29" i="10"/>
  <c r="CA28" i="10"/>
  <c r="BZ28" i="10"/>
  <c r="CA27" i="10"/>
  <c r="BZ27" i="10"/>
  <c r="CA26" i="10"/>
  <c r="BZ26" i="10"/>
  <c r="CA25" i="10"/>
  <c r="BZ25" i="10"/>
  <c r="CA24" i="10"/>
  <c r="BZ24" i="10"/>
  <c r="CA23" i="10"/>
  <c r="BZ23" i="10"/>
  <c r="CA22" i="10"/>
  <c r="BZ22" i="10"/>
  <c r="CA21" i="10"/>
  <c r="BZ21" i="10"/>
  <c r="CA20" i="10"/>
  <c r="BZ20" i="10"/>
  <c r="CA19" i="10"/>
  <c r="BZ19" i="10"/>
  <c r="CA18" i="10"/>
  <c r="BZ18" i="10"/>
  <c r="CA17" i="10"/>
  <c r="BZ17" i="10"/>
  <c r="CA16" i="10"/>
  <c r="BZ16" i="10"/>
  <c r="CA15" i="10"/>
  <c r="BZ15" i="10"/>
  <c r="CA14" i="10"/>
  <c r="BZ14" i="10"/>
  <c r="CA13" i="10"/>
  <c r="BZ13" i="10"/>
  <c r="CA12" i="10"/>
  <c r="BZ12" i="10"/>
  <c r="CA11" i="10"/>
  <c r="BZ11" i="10"/>
  <c r="CA10" i="10"/>
  <c r="BZ10" i="10"/>
  <c r="CA9" i="10"/>
  <c r="BZ9" i="10"/>
  <c r="CA8" i="10"/>
  <c r="BZ8" i="10"/>
  <c r="CA7" i="10"/>
  <c r="BZ7" i="10"/>
  <c r="CA6" i="10"/>
  <c r="BZ6" i="10"/>
  <c r="CA5" i="10"/>
  <c r="BZ5" i="10"/>
  <c r="CA4" i="10"/>
  <c r="BZ4" i="10"/>
  <c r="CA3" i="10"/>
  <c r="BZ3" i="10"/>
  <c r="BZ59" i="4"/>
  <c r="T58" i="11" s="1"/>
  <c r="BZ74" i="4"/>
  <c r="BZ69" i="4"/>
  <c r="T68" i="11" s="1"/>
  <c r="BZ66" i="4"/>
  <c r="T65" i="11" s="1"/>
  <c r="BZ62" i="4"/>
  <c r="BZ53" i="4"/>
  <c r="BZ42" i="4"/>
  <c r="BZ41" i="4" s="1"/>
  <c r="BZ34" i="4"/>
  <c r="BZ25" i="4"/>
  <c r="BZ13" i="4"/>
  <c r="BZ4" i="4"/>
  <c r="CB48" i="4"/>
  <c r="CB47" i="4"/>
  <c r="CA47" i="4"/>
  <c r="CB46" i="4"/>
  <c r="CA46" i="4"/>
  <c r="CB45" i="4"/>
  <c r="CA45" i="4"/>
  <c r="CB44" i="4"/>
  <c r="CA44" i="4"/>
  <c r="CB43" i="4"/>
  <c r="CA43" i="4"/>
  <c r="CB40" i="4"/>
  <c r="CA40" i="4"/>
  <c r="CB38" i="4"/>
  <c r="CA38" i="4"/>
  <c r="CB37" i="4"/>
  <c r="CA37" i="4"/>
  <c r="CB36" i="4"/>
  <c r="CA36" i="4"/>
  <c r="CB35" i="4"/>
  <c r="CA35" i="4"/>
  <c r="CB33" i="4"/>
  <c r="CA33" i="4"/>
  <c r="CB32" i="4"/>
  <c r="CA32" i="4"/>
  <c r="CB30" i="4"/>
  <c r="CA30" i="4"/>
  <c r="CB29" i="4"/>
  <c r="CA29" i="4"/>
  <c r="CB28" i="4"/>
  <c r="CA28" i="4"/>
  <c r="CB27" i="4"/>
  <c r="CA27" i="4"/>
  <c r="CB26" i="4"/>
  <c r="CA26" i="4"/>
  <c r="CB23" i="4"/>
  <c r="CA23" i="4"/>
  <c r="CB22" i="4"/>
  <c r="CA22" i="4"/>
  <c r="CB21" i="4"/>
  <c r="CA21" i="4"/>
  <c r="CB20" i="4"/>
  <c r="CA20" i="4"/>
  <c r="CB19" i="4"/>
  <c r="CA19" i="4"/>
  <c r="CB18" i="4"/>
  <c r="CA18" i="4"/>
  <c r="CB17" i="4"/>
  <c r="CA17" i="4"/>
  <c r="CB16" i="4"/>
  <c r="CA16" i="4"/>
  <c r="CB15" i="4"/>
  <c r="CA15" i="4"/>
  <c r="CB14" i="4"/>
  <c r="CA14" i="4"/>
  <c r="CB12" i="4"/>
  <c r="CA12" i="4"/>
  <c r="CB11" i="4"/>
  <c r="CA11" i="4"/>
  <c r="CB10" i="4"/>
  <c r="CA10" i="4"/>
  <c r="CB9" i="4"/>
  <c r="CA9" i="4"/>
  <c r="CB8" i="4"/>
  <c r="CA8" i="4"/>
  <c r="CB7" i="4"/>
  <c r="CA7" i="4"/>
  <c r="CB6" i="4"/>
  <c r="CA6" i="4"/>
  <c r="CB5" i="4"/>
  <c r="CA5" i="4"/>
  <c r="X39" i="7"/>
  <c r="X38" i="7"/>
  <c r="X36" i="7"/>
  <c r="W34" i="7"/>
  <c r="X33" i="7"/>
  <c r="W31" i="7"/>
  <c r="X29" i="7"/>
  <c r="S23" i="7"/>
  <c r="T23" i="7" s="1"/>
  <c r="W22" i="7"/>
  <c r="U22" i="7"/>
  <c r="S22" i="7"/>
  <c r="T22" i="7" s="1"/>
  <c r="U19" i="7"/>
  <c r="S19" i="7"/>
  <c r="T19" i="7" s="1"/>
  <c r="W17" i="7"/>
  <c r="U17" i="7"/>
  <c r="S17" i="7"/>
  <c r="T17" i="7" s="1"/>
  <c r="W16" i="7"/>
  <c r="U16" i="7"/>
  <c r="S16" i="7"/>
  <c r="T16" i="7" s="1"/>
  <c r="W15" i="7"/>
  <c r="U15" i="7"/>
  <c r="S15" i="7"/>
  <c r="T15" i="7" s="1"/>
  <c r="W14" i="7"/>
  <c r="U14" i="7"/>
  <c r="S14" i="7"/>
  <c r="T14" i="7" s="1"/>
  <c r="W13" i="7"/>
  <c r="U9" i="7"/>
  <c r="S9" i="7"/>
  <c r="T9" i="7" s="1"/>
  <c r="U5" i="7"/>
  <c r="S5" i="7"/>
  <c r="T5" i="7" s="1"/>
  <c r="S4" i="7"/>
  <c r="Q4" i="7"/>
  <c r="R4" i="7" s="1"/>
  <c r="F4" i="7"/>
  <c r="H4" i="7"/>
  <c r="J4" i="7"/>
  <c r="L4" i="7"/>
  <c r="N4" i="7"/>
  <c r="P4" i="7"/>
  <c r="U4" i="7"/>
  <c r="CH34" i="8"/>
  <c r="CB34" i="8"/>
  <c r="BY34" i="8"/>
  <c r="CA34" i="8" s="1"/>
  <c r="BV34" i="8"/>
  <c r="BX34" i="8" s="1"/>
  <c r="BS34" i="8"/>
  <c r="BP34" i="8"/>
  <c r="BR34" i="8" s="1"/>
  <c r="CK46" i="8"/>
  <c r="CE46" i="8"/>
  <c r="CB46" i="8"/>
  <c r="BY46" i="8"/>
  <c r="CA46" i="8" s="1"/>
  <c r="BV46" i="8"/>
  <c r="BS46" i="8"/>
  <c r="BU46" i="8" s="1"/>
  <c r="BP46" i="8"/>
  <c r="CK45" i="8"/>
  <c r="CE45" i="8"/>
  <c r="CB45" i="8"/>
  <c r="BY45" i="8"/>
  <c r="CA45" i="8" s="1"/>
  <c r="BV45" i="8"/>
  <c r="BX45" i="8" s="1"/>
  <c r="BS45" i="8"/>
  <c r="BU45" i="8" s="1"/>
  <c r="BP45" i="8"/>
  <c r="BQ45" i="8" s="1"/>
  <c r="CH45" i="8"/>
  <c r="AE40" i="24"/>
  <c r="CK37" i="8"/>
  <c r="CH37" i="8"/>
  <c r="CB37" i="8"/>
  <c r="BY37" i="8"/>
  <c r="CA37" i="8" s="1"/>
  <c r="BV37" i="8"/>
  <c r="BX37" i="8" s="1"/>
  <c r="BS37" i="8"/>
  <c r="BP37" i="8"/>
  <c r="BR37" i="8" s="1"/>
  <c r="CE28" i="8"/>
  <c r="CB28" i="8"/>
  <c r="BY28" i="8"/>
  <c r="BV28" i="8"/>
  <c r="BX28" i="8" s="1"/>
  <c r="BS28" i="8"/>
  <c r="BP28" i="8"/>
  <c r="BR28" i="8" s="1"/>
  <c r="CE31" i="8"/>
  <c r="CB31" i="8"/>
  <c r="BY31" i="8"/>
  <c r="CA31" i="8" s="1"/>
  <c r="BV31" i="8"/>
  <c r="BX31" i="8" s="1"/>
  <c r="BS31" i="8"/>
  <c r="BP31" i="8"/>
  <c r="BR31" i="8" s="1"/>
  <c r="CK23" i="8"/>
  <c r="CK24" i="8" s="1"/>
  <c r="CK21" i="8"/>
  <c r="CK18" i="8"/>
  <c r="CK12" i="8"/>
  <c r="CK9" i="8"/>
  <c r="CM9" i="8" s="1"/>
  <c r="CK8" i="8"/>
  <c r="CK5" i="8"/>
  <c r="CK6" i="8" s="1"/>
  <c r="CM47" i="8"/>
  <c r="CL47" i="8"/>
  <c r="CM43" i="8"/>
  <c r="CL43" i="8"/>
  <c r="CM39" i="8"/>
  <c r="CL39" i="8"/>
  <c r="CM38" i="8"/>
  <c r="CL38" i="8"/>
  <c r="CM36" i="8"/>
  <c r="CL36" i="8"/>
  <c r="CM35" i="8"/>
  <c r="CL35" i="8"/>
  <c r="CM33" i="8"/>
  <c r="CL33" i="8"/>
  <c r="CM32" i="8"/>
  <c r="CL32" i="8"/>
  <c r="CM30" i="8"/>
  <c r="CM29" i="8"/>
  <c r="CM27" i="8"/>
  <c r="CL27" i="8"/>
  <c r="CK27" i="8"/>
  <c r="CK51" i="8" s="1"/>
  <c r="CM22" i="8"/>
  <c r="CL22" i="8"/>
  <c r="CM17" i="8"/>
  <c r="CL17" i="8"/>
  <c r="CM16" i="8"/>
  <c r="CL16" i="8"/>
  <c r="CM15" i="8"/>
  <c r="CL15" i="8"/>
  <c r="CM14" i="8"/>
  <c r="CL14" i="8"/>
  <c r="CM4" i="8"/>
  <c r="CL4" i="8"/>
  <c r="F6" i="22"/>
  <c r="A6" i="22" s="1"/>
  <c r="N6" i="22" s="1"/>
  <c r="F5" i="22"/>
  <c r="K12" i="20"/>
  <c r="G12" i="20"/>
  <c r="E12" i="20"/>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28" i="24"/>
  <c r="A29" i="24" s="1"/>
  <c r="A30" i="24" s="1"/>
  <c r="A31" i="24" s="1"/>
  <c r="A32" i="24" s="1"/>
  <c r="A33" i="24" s="1"/>
  <c r="A34" i="24" s="1"/>
  <c r="A35" i="24" s="1"/>
  <c r="A36" i="24" s="1"/>
  <c r="A37" i="24" s="1"/>
  <c r="A38" i="24" s="1"/>
  <c r="A39" i="24" s="1"/>
  <c r="A40" i="24" s="1"/>
  <c r="A41" i="24" s="1"/>
  <c r="A42" i="24" s="1"/>
  <c r="A43" i="24" s="1"/>
  <c r="A44" i="24" s="1"/>
  <c r="A45" i="24" s="1"/>
  <c r="A46" i="24" s="1"/>
  <c r="A47" i="24" s="1"/>
  <c r="A4" i="24"/>
  <c r="A5" i="24" s="1"/>
  <c r="A28" i="8"/>
  <c r="A29" i="8" s="1"/>
  <c r="A30" i="8" s="1"/>
  <c r="A31" i="8" s="1"/>
  <c r="A32" i="8" s="1"/>
  <c r="A33" i="8" s="1"/>
  <c r="A34" i="8" s="1"/>
  <c r="A35" i="8" s="1"/>
  <c r="A36" i="8" s="1"/>
  <c r="A37" i="8" s="1"/>
  <c r="A38" i="8" s="1"/>
  <c r="A39" i="8" s="1"/>
  <c r="A40" i="8" s="1"/>
  <c r="A41" i="8" s="1"/>
  <c r="A42" i="8" s="1"/>
  <c r="A43" i="8" s="1"/>
  <c r="A44" i="8" s="1"/>
  <c r="A45" i="8" s="1"/>
  <c r="A46" i="8" s="1"/>
  <c r="A47" i="8" s="1"/>
  <c r="A48" i="8" s="1"/>
  <c r="A4" i="8"/>
  <c r="A5" i="8" s="1"/>
  <c r="A6" i="8" s="1"/>
  <c r="A7" i="8" s="1"/>
  <c r="A8" i="8" s="1"/>
  <c r="A9" i="8" s="1"/>
  <c r="A10" i="8" s="1"/>
  <c r="A11" i="8" s="1"/>
  <c r="A12" i="8" s="1"/>
  <c r="A13" i="8" s="1"/>
  <c r="A14" i="8" s="1"/>
  <c r="A15" i="8" s="1"/>
  <c r="A16" i="8" s="1"/>
  <c r="A17" i="8" s="1"/>
  <c r="A18" i="8" s="1"/>
  <c r="A19" i="8" s="1"/>
  <c r="A20" i="8" s="1"/>
  <c r="A21" i="8" s="1"/>
  <c r="A22" i="8" s="1"/>
  <c r="A23" i="8" s="1"/>
  <c r="A24" i="8" s="1"/>
  <c r="D5" i="18" l="1"/>
  <c r="E5" i="18"/>
  <c r="G5" i="18"/>
  <c r="CK19" i="8"/>
  <c r="W19" i="7" s="1"/>
  <c r="X19" i="7" s="1"/>
  <c r="BZ24" i="4"/>
  <c r="BZ75" i="4"/>
  <c r="T74" i="11" s="1"/>
  <c r="A5" i="22"/>
  <c r="I5" i="22" s="1"/>
  <c r="A12" i="22"/>
  <c r="A14" i="22"/>
  <c r="A4" i="22"/>
  <c r="N4" i="22" s="1"/>
  <c r="A15" i="22"/>
  <c r="A7" i="22"/>
  <c r="A16" i="22"/>
  <c r="A8" i="22"/>
  <c r="N8" i="22" s="1"/>
  <c r="A18" i="22"/>
  <c r="A9" i="22"/>
  <c r="A19" i="22"/>
  <c r="M19" i="22" s="1"/>
  <c r="T73" i="11"/>
  <c r="A11" i="22"/>
  <c r="I11" i="22" s="1"/>
  <c r="A20" i="22"/>
  <c r="N20" i="22" s="1"/>
  <c r="A10" i="22"/>
  <c r="I10" i="22" s="1"/>
  <c r="T53" i="11"/>
  <c r="T61" i="11"/>
  <c r="CC34" i="8"/>
  <c r="CJ34" i="8"/>
  <c r="BT46" i="8"/>
  <c r="CL5" i="8"/>
  <c r="V19" i="7"/>
  <c r="V16" i="7"/>
  <c r="X16" i="7"/>
  <c r="X22" i="7"/>
  <c r="V22" i="7"/>
  <c r="X15" i="7"/>
  <c r="BT31" i="8"/>
  <c r="CB44" i="8"/>
  <c r="CF45" i="8"/>
  <c r="BQ28" i="8"/>
  <c r="V5" i="7"/>
  <c r="V17" i="7"/>
  <c r="BT28" i="8"/>
  <c r="BT37" i="8"/>
  <c r="CD28" i="8"/>
  <c r="T4" i="7"/>
  <c r="CJ37" i="8"/>
  <c r="BW46" i="8"/>
  <c r="W5" i="7"/>
  <c r="W6" i="7" s="1"/>
  <c r="BW34" i="8"/>
  <c r="V15" i="7"/>
  <c r="CD46" i="8"/>
  <c r="BU31" i="8"/>
  <c r="BS44" i="8"/>
  <c r="BU44" i="8" s="1"/>
  <c r="CD34" i="8"/>
  <c r="V9" i="7"/>
  <c r="BZ28" i="8"/>
  <c r="CG45" i="8"/>
  <c r="BT34" i="8"/>
  <c r="W9" i="7"/>
  <c r="X9" i="7" s="1"/>
  <c r="V14" i="7"/>
  <c r="BT45" i="8"/>
  <c r="BU34" i="8"/>
  <c r="X14" i="7"/>
  <c r="X17" i="7"/>
  <c r="X4" i="7"/>
  <c r="Q6" i="7"/>
  <c r="W40" i="7"/>
  <c r="W37" i="7"/>
  <c r="CL37" i="8"/>
  <c r="X35" i="7"/>
  <c r="CM34" i="8"/>
  <c r="CM45" i="8"/>
  <c r="CM28" i="8"/>
  <c r="BZ67" i="4"/>
  <c r="T66" i="11" s="1"/>
  <c r="BZ3" i="4"/>
  <c r="BZ60" i="4"/>
  <c r="T59" i="11" s="1"/>
  <c r="W45" i="7"/>
  <c r="X32" i="7"/>
  <c r="U6" i="7"/>
  <c r="BQ34" i="8"/>
  <c r="BZ34" i="8"/>
  <c r="CL34" i="8"/>
  <c r="CC28" i="8"/>
  <c r="BU37" i="8"/>
  <c r="BR45" i="8"/>
  <c r="BX46" i="8"/>
  <c r="BW31" i="8"/>
  <c r="CF28" i="8"/>
  <c r="BY44" i="8"/>
  <c r="CA44" i="8" s="1"/>
  <c r="BQ31" i="8"/>
  <c r="BZ31" i="8"/>
  <c r="CD37" i="8"/>
  <c r="BP44" i="8"/>
  <c r="CC46" i="8"/>
  <c r="CD31" i="8"/>
  <c r="CG46" i="8"/>
  <c r="CC31" i="8"/>
  <c r="BQ37" i="8"/>
  <c r="CA28" i="8"/>
  <c r="CM37" i="8"/>
  <c r="BZ45" i="8"/>
  <c r="CM46" i="8"/>
  <c r="CM31" i="8"/>
  <c r="BV44" i="8"/>
  <c r="BX44" i="8" s="1"/>
  <c r="CD45" i="8"/>
  <c r="CL45" i="8"/>
  <c r="CC45" i="8"/>
  <c r="CF46" i="8"/>
  <c r="BQ46" i="8"/>
  <c r="BW45" i="8"/>
  <c r="BR46" i="8"/>
  <c r="BZ46" i="8"/>
  <c r="CC37" i="8"/>
  <c r="BW37" i="8"/>
  <c r="BZ37" i="8"/>
  <c r="BU28" i="8"/>
  <c r="BW28" i="8"/>
  <c r="CG28" i="8"/>
  <c r="CF31" i="8"/>
  <c r="CG31" i="8"/>
  <c r="CM5" i="8"/>
  <c r="E4" i="20"/>
  <c r="E14" i="20"/>
  <c r="G18" i="20"/>
  <c r="G4" i="20"/>
  <c r="G8" i="20"/>
  <c r="E16" i="20"/>
  <c r="D14" i="20"/>
  <c r="G16" i="20"/>
  <c r="CL19" i="8"/>
  <c r="CM19" i="8"/>
  <c r="D13" i="20"/>
  <c r="E3" i="20"/>
  <c r="E15" i="20"/>
  <c r="D15" i="20"/>
  <c r="D3" i="20"/>
  <c r="D16" i="20"/>
  <c r="E8" i="20"/>
  <c r="E18" i="20"/>
  <c r="D4" i="20"/>
  <c r="G13" i="20"/>
  <c r="D18" i="20"/>
  <c r="G14" i="20"/>
  <c r="D8" i="20"/>
  <c r="E13" i="20"/>
  <c r="G3" i="20"/>
  <c r="G15" i="20"/>
  <c r="CK10" i="8"/>
  <c r="CL9" i="8"/>
  <c r="A6" i="24"/>
  <c r="A7" i="24" s="1"/>
  <c r="J9" i="22"/>
  <c r="H9" i="22"/>
  <c r="K6" i="22"/>
  <c r="J6" i="22"/>
  <c r="L6" i="22"/>
  <c r="I6" i="22"/>
  <c r="H6" i="22"/>
  <c r="M6" i="22"/>
  <c r="K9" i="22"/>
  <c r="L9" i="22"/>
  <c r="I7" i="22"/>
  <c r="M9" i="22"/>
  <c r="J7" i="22"/>
  <c r="K7" i="22"/>
  <c r="J19" i="22"/>
  <c r="H7" i="22"/>
  <c r="L7" i="22"/>
  <c r="K19" i="22"/>
  <c r="G7" i="18" l="1"/>
  <c r="D7" i="18"/>
  <c r="E7" i="18"/>
  <c r="J11" i="22"/>
  <c r="K5" i="22"/>
  <c r="M11" i="22"/>
  <c r="N5" i="22"/>
  <c r="L11" i="22"/>
  <c r="J5" i="22"/>
  <c r="H11" i="22"/>
  <c r="H19" i="22"/>
  <c r="I19" i="22"/>
  <c r="M5" i="22"/>
  <c r="L5" i="22"/>
  <c r="H5" i="22"/>
  <c r="L10" i="22"/>
  <c r="K10" i="22"/>
  <c r="H10" i="22"/>
  <c r="J10" i="22"/>
  <c r="N12" i="22"/>
  <c r="L19" i="22"/>
  <c r="N19" i="22"/>
  <c r="N15" i="22"/>
  <c r="M10" i="22"/>
  <c r="N10" i="22"/>
  <c r="I9" i="22"/>
  <c r="N9" i="22"/>
  <c r="BZ49" i="4"/>
  <c r="N18" i="22"/>
  <c r="K11" i="22"/>
  <c r="N11" i="22"/>
  <c r="N14" i="22"/>
  <c r="M7" i="22"/>
  <c r="N7" i="22"/>
  <c r="BT44" i="8"/>
  <c r="G5" i="20"/>
  <c r="E5" i="20"/>
  <c r="X5" i="7"/>
  <c r="W10" i="7"/>
  <c r="W43" i="7"/>
  <c r="CK66" i="8"/>
  <c r="CK58" i="8"/>
  <c r="CK61" i="8"/>
  <c r="CK68" i="8"/>
  <c r="CK65" i="8"/>
  <c r="CK57" i="8"/>
  <c r="CK59" i="8"/>
  <c r="CK64" i="8"/>
  <c r="CK56" i="8"/>
  <c r="CK53" i="8"/>
  <c r="CK60" i="8"/>
  <c r="CK71" i="8"/>
  <c r="CK63" i="8"/>
  <c r="CK55" i="8"/>
  <c r="CK69" i="8"/>
  <c r="CK70" i="8"/>
  <c r="CK62" i="8"/>
  <c r="CK54" i="8"/>
  <c r="CK67" i="8"/>
  <c r="CK52" i="8"/>
  <c r="BR44" i="8"/>
  <c r="BQ44" i="8"/>
  <c r="BW44" i="8"/>
  <c r="CM44" i="8"/>
  <c r="BZ44" i="8"/>
  <c r="CC44" i="8"/>
  <c r="CD44" i="8"/>
  <c r="E9" i="20"/>
  <c r="G9" i="20"/>
  <c r="A8" i="24"/>
  <c r="A9" i="24" s="1"/>
  <c r="E9" i="18" l="1"/>
  <c r="G9" i="18"/>
  <c r="D9" i="18"/>
  <c r="N16" i="22"/>
  <c r="N21" i="22" s="1"/>
  <c r="BZ50" i="4"/>
  <c r="Q3" i="22"/>
  <c r="X43" i="7"/>
  <c r="A10" i="24"/>
  <c r="A11" i="24" s="1"/>
  <c r="D11" i="18" l="1"/>
  <c r="E11" i="18"/>
  <c r="G11" i="18"/>
  <c r="Q4" i="22"/>
  <c r="A12" i="24"/>
  <c r="A13" i="24" s="1"/>
  <c r="A14" i="24" s="1"/>
  <c r="D15" i="18" l="1"/>
  <c r="E15" i="18"/>
  <c r="G15" i="18"/>
  <c r="A15" i="24"/>
  <c r="A16" i="24" l="1"/>
  <c r="E17" i="18" l="1"/>
  <c r="G17" i="18"/>
  <c r="D17" i="18"/>
  <c r="A17" i="24"/>
  <c r="D19" i="18" l="1"/>
  <c r="G19" i="18"/>
  <c r="E19" i="18"/>
  <c r="A18" i="24"/>
  <c r="D13" i="18" l="1"/>
  <c r="E13" i="18"/>
  <c r="E21" i="18" s="1"/>
  <c r="G13" i="18"/>
  <c r="G21" i="18" s="1"/>
  <c r="A19" i="24"/>
  <c r="D1" i="18" l="1"/>
  <c r="D21" i="18"/>
  <c r="A20" i="24"/>
  <c r="A21" i="24" l="1"/>
  <c r="A22" i="24" s="1"/>
  <c r="A23" i="24" s="1"/>
  <c r="A24" i="24" l="1"/>
  <c r="J40" i="4" l="1"/>
  <c r="K40" i="4"/>
  <c r="M40" i="4"/>
  <c r="N40" i="4"/>
  <c r="P40" i="4"/>
  <c r="Q40" i="4"/>
  <c r="S40" i="4"/>
  <c r="T40" i="4"/>
  <c r="V40" i="4"/>
  <c r="W40" i="4"/>
  <c r="Y40" i="4"/>
  <c r="Z40" i="4"/>
  <c r="AB40" i="4"/>
  <c r="AC40" i="4"/>
  <c r="AE40" i="4"/>
  <c r="AF40" i="4"/>
  <c r="AH40" i="4"/>
  <c r="AI40" i="4"/>
  <c r="AK40" i="4"/>
  <c r="AL40" i="4"/>
  <c r="AN40" i="4"/>
  <c r="AO40" i="4"/>
  <c r="AQ40" i="4"/>
  <c r="AR40" i="4"/>
  <c r="AT40" i="4"/>
  <c r="AU40" i="4"/>
  <c r="AW40" i="4"/>
  <c r="AX40" i="4"/>
  <c r="AZ40" i="4"/>
  <c r="BA40" i="4"/>
  <c r="BC40" i="4"/>
  <c r="BD40" i="4"/>
  <c r="BF40" i="4"/>
  <c r="BG40" i="4"/>
  <c r="BI40" i="4"/>
  <c r="BJ40" i="4"/>
  <c r="BL40" i="4"/>
  <c r="BM40" i="4"/>
  <c r="BO40" i="4"/>
  <c r="BP40" i="4"/>
  <c r="BR40" i="4"/>
  <c r="BS40" i="4"/>
  <c r="BU40" i="4"/>
  <c r="BV40" i="4"/>
  <c r="BX40" i="4"/>
  <c r="BY40" i="4"/>
  <c r="AB32" i="25"/>
  <c r="AC32" i="25" s="1"/>
  <c r="AD32" i="25" s="1"/>
  <c r="AE32" i="25" s="1"/>
  <c r="Q32" i="5" s="1"/>
  <c r="AB11" i="25"/>
  <c r="AC11" i="25" s="1"/>
  <c r="AD11" i="25" s="1"/>
  <c r="AE11" i="25" s="1"/>
  <c r="I10" i="7"/>
  <c r="G10" i="7"/>
  <c r="E10" i="7"/>
  <c r="D10" i="7"/>
  <c r="D6" i="7"/>
  <c r="E6" i="7"/>
  <c r="G6" i="7"/>
  <c r="I6" i="7"/>
  <c r="K6" i="7"/>
  <c r="K10" i="7"/>
  <c r="M10" i="7"/>
  <c r="M6" i="7"/>
  <c r="O6" i="7"/>
  <c r="O10" i="7"/>
  <c r="Q10" i="7"/>
  <c r="S6" i="7"/>
  <c r="S10" i="7"/>
  <c r="N10" i="8"/>
  <c r="K10" i="8"/>
  <c r="H10" i="8"/>
  <c r="G10" i="8"/>
  <c r="F10" i="8"/>
  <c r="E10" i="8"/>
  <c r="D10" i="8"/>
  <c r="G6" i="8"/>
  <c r="F6" i="8"/>
  <c r="E6" i="8"/>
  <c r="D6" i="8"/>
  <c r="H6" i="8"/>
  <c r="K6" i="8"/>
  <c r="N6" i="8"/>
  <c r="Q6" i="8"/>
  <c r="Q10" i="8"/>
  <c r="AC10" i="8"/>
  <c r="Z10" i="8"/>
  <c r="W10" i="8"/>
  <c r="T10" i="8"/>
  <c r="T6" i="8"/>
  <c r="W6" i="8"/>
  <c r="Z6" i="8"/>
  <c r="AC6" i="8"/>
  <c r="AO10" i="8"/>
  <c r="AL10" i="8"/>
  <c r="AI10" i="8"/>
  <c r="AF10" i="8"/>
  <c r="AF6" i="8"/>
  <c r="AI6" i="8"/>
  <c r="AL6" i="8"/>
  <c r="AO6" i="8"/>
  <c r="BA10" i="8"/>
  <c r="AX10" i="8"/>
  <c r="AR10" i="8"/>
  <c r="AU10" i="8"/>
  <c r="AR6" i="8"/>
  <c r="AU6" i="8"/>
  <c r="AX6" i="8"/>
  <c r="BA6" i="8"/>
  <c r="BD6" i="8"/>
  <c r="BD10" i="8"/>
  <c r="BG10" i="8"/>
  <c r="BG6" i="8"/>
  <c r="BJ6" i="8"/>
  <c r="BJ10" i="8"/>
  <c r="BM10" i="8"/>
  <c r="BM6" i="8"/>
  <c r="BP10" i="8"/>
  <c r="BP6" i="8"/>
  <c r="BS6" i="8"/>
  <c r="BS10" i="8"/>
  <c r="BV10" i="8"/>
  <c r="BV6" i="8"/>
  <c r="BY6" i="8"/>
  <c r="BY10" i="8"/>
  <c r="CB10" i="8"/>
  <c r="CB6" i="8"/>
  <c r="CE6" i="8"/>
  <c r="CE10" i="8"/>
  <c r="CH10" i="8"/>
  <c r="CH6" i="8"/>
  <c r="G7" i="8"/>
  <c r="G11" i="8" s="1"/>
  <c r="G18" i="8" s="1"/>
  <c r="G20" i="8" s="1"/>
  <c r="F7" i="8"/>
  <c r="F11" i="8" s="1"/>
  <c r="F18" i="8" s="1"/>
  <c r="F20" i="8" s="1"/>
  <c r="E7" i="8"/>
  <c r="E11" i="8" s="1"/>
  <c r="E18" i="8" s="1"/>
  <c r="E20" i="8" s="1"/>
  <c r="D7" i="8"/>
  <c r="D11" i="8" s="1"/>
  <c r="D18" i="8" s="1"/>
  <c r="D20" i="8" s="1"/>
  <c r="H7" i="8"/>
  <c r="H11" i="8" s="1"/>
  <c r="H18" i="8" s="1"/>
  <c r="H20" i="8" s="1"/>
  <c r="K7" i="8"/>
  <c r="K11" i="8" s="1"/>
  <c r="K18" i="8" s="1"/>
  <c r="K20" i="8" s="1"/>
  <c r="N7" i="8"/>
  <c r="N11" i="8" s="1"/>
  <c r="N18" i="8" s="1"/>
  <c r="N20" i="8" s="1"/>
  <c r="Q7" i="8"/>
  <c r="Q11" i="8" s="1"/>
  <c r="Q18" i="8" s="1"/>
  <c r="Q20" i="8" s="1"/>
  <c r="T7" i="8"/>
  <c r="T11" i="8" s="1"/>
  <c r="T18" i="8" s="1"/>
  <c r="T20" i="8" s="1"/>
  <c r="W7" i="8"/>
  <c r="W11" i="8" s="1"/>
  <c r="W18" i="8" s="1"/>
  <c r="W20" i="8" s="1"/>
  <c r="Z7" i="8"/>
  <c r="Z11" i="8" s="1"/>
  <c r="Z18" i="8" s="1"/>
  <c r="Z20" i="8" s="1"/>
  <c r="AC7" i="8"/>
  <c r="AC11" i="8" s="1"/>
  <c r="AC18" i="8" s="1"/>
  <c r="AC20" i="8" s="1"/>
  <c r="AF7" i="8"/>
  <c r="AF11" i="8" s="1"/>
  <c r="AF18" i="8" s="1"/>
  <c r="AF20" i="8" s="1"/>
  <c r="AI7" i="8"/>
  <c r="AI11" i="8" s="1"/>
  <c r="AI18" i="8" s="1"/>
  <c r="AI20" i="8" s="1"/>
  <c r="AL7" i="8"/>
  <c r="AL11" i="8" s="1"/>
  <c r="AL18" i="8" s="1"/>
  <c r="AL20" i="8" s="1"/>
  <c r="AO7" i="8"/>
  <c r="AO11" i="8" s="1"/>
  <c r="AO18" i="8" s="1"/>
  <c r="AO20" i="8" s="1"/>
  <c r="AR7" i="8"/>
  <c r="AR11" i="8" s="1"/>
  <c r="AR18" i="8" s="1"/>
  <c r="AR20" i="8" s="1"/>
  <c r="AU7" i="8"/>
  <c r="AU11" i="8" s="1"/>
  <c r="AU18" i="8" s="1"/>
  <c r="AU20" i="8" s="1"/>
  <c r="AX7" i="8"/>
  <c r="AX11" i="8" s="1"/>
  <c r="AX18" i="8" s="1"/>
  <c r="AX20" i="8" s="1"/>
  <c r="BA7" i="8"/>
  <c r="BA11" i="8" s="1"/>
  <c r="BA18" i="8" s="1"/>
  <c r="BA20" i="8" s="1"/>
  <c r="BD7" i="8"/>
  <c r="BG7" i="8"/>
  <c r="BG11" i="8" s="1"/>
  <c r="BG18" i="8" s="1"/>
  <c r="BG20" i="8" s="1"/>
  <c r="BJ7" i="8"/>
  <c r="BJ11" i="8" s="1"/>
  <c r="BJ18" i="8" s="1"/>
  <c r="BJ20" i="8" s="1"/>
  <c r="BM7" i="8"/>
  <c r="BM11" i="8" s="1"/>
  <c r="BM18" i="8" s="1"/>
  <c r="BM20" i="8" s="1"/>
  <c r="BP7" i="8"/>
  <c r="BS7" i="8"/>
  <c r="BS11" i="8" s="1"/>
  <c r="BS18" i="8" s="1"/>
  <c r="BS20" i="8" s="1"/>
  <c r="BV7" i="8"/>
  <c r="BY7" i="8"/>
  <c r="CB7" i="8"/>
  <c r="CE7" i="8"/>
  <c r="CH7" i="8"/>
  <c r="BW32" i="10"/>
  <c r="CB11" i="8" l="1"/>
  <c r="W7" i="7"/>
  <c r="BD11" i="8"/>
  <c r="S7" i="7"/>
  <c r="T7" i="7" s="1"/>
  <c r="BP11" i="8"/>
  <c r="U7" i="7"/>
  <c r="CH11" i="8"/>
  <c r="D6" i="20"/>
  <c r="CL7" i="8"/>
  <c r="CE11" i="8"/>
  <c r="G6" i="20"/>
  <c r="G7" i="20" s="1"/>
  <c r="BY11" i="8"/>
  <c r="CM7" i="8"/>
  <c r="BV11" i="8"/>
  <c r="E6" i="20"/>
  <c r="E7" i="20" s="1"/>
  <c r="BW13" i="4"/>
  <c r="CA13" i="4" l="1"/>
  <c r="M8" i="22"/>
  <c r="V7" i="7"/>
  <c r="BP18" i="8"/>
  <c r="U11" i="7"/>
  <c r="BD18" i="8"/>
  <c r="S11" i="7"/>
  <c r="T11" i="7" s="1"/>
  <c r="X7" i="7"/>
  <c r="W8" i="7"/>
  <c r="CB18" i="8"/>
  <c r="W11" i="7"/>
  <c r="BV18" i="8"/>
  <c r="E10" i="20"/>
  <c r="E11" i="20" s="1"/>
  <c r="BY18" i="8"/>
  <c r="CM11" i="8"/>
  <c r="CE18" i="8"/>
  <c r="G10" i="20"/>
  <c r="G11" i="20" s="1"/>
  <c r="CH18" i="8"/>
  <c r="CL11" i="8"/>
  <c r="D10" i="20"/>
  <c r="CH30" i="8"/>
  <c r="W30" i="7" s="1"/>
  <c r="V11" i="7" l="1"/>
  <c r="X11" i="7"/>
  <c r="W12" i="7"/>
  <c r="X30" i="7"/>
  <c r="W28" i="7"/>
  <c r="W46" i="7"/>
  <c r="CB20" i="8"/>
  <c r="W18" i="7"/>
  <c r="BD20" i="8"/>
  <c r="S20" i="7" s="1"/>
  <c r="T20" i="7" s="1"/>
  <c r="S18" i="7"/>
  <c r="T18" i="7" s="1"/>
  <c r="BP20" i="8"/>
  <c r="U18" i="7"/>
  <c r="CL30" i="8"/>
  <c r="CH46" i="8"/>
  <c r="CL46" i="8" s="1"/>
  <c r="CH20" i="8"/>
  <c r="D17" i="20"/>
  <c r="CL18" i="8"/>
  <c r="BV20" i="8"/>
  <c r="E17" i="20"/>
  <c r="CE20" i="8"/>
  <c r="G17" i="20"/>
  <c r="BY20" i="8"/>
  <c r="CM20" i="8" s="1"/>
  <c r="CM18" i="8"/>
  <c r="G1" i="18" l="1"/>
  <c r="BZ35" i="10"/>
  <c r="W20" i="7"/>
  <c r="W21" i="7" s="1"/>
  <c r="G19" i="20"/>
  <c r="G20" i="20" s="1"/>
  <c r="E19" i="20"/>
  <c r="E20" i="20" s="1"/>
  <c r="V18" i="7"/>
  <c r="X18" i="7"/>
  <c r="W44" i="7"/>
  <c r="W52" i="7" s="1"/>
  <c r="U20" i="7"/>
  <c r="V20" i="7" s="1"/>
  <c r="D19" i="20"/>
  <c r="CL20" i="8"/>
  <c r="CJ47" i="8"/>
  <c r="CI47" i="8"/>
  <c r="CJ43" i="8"/>
  <c r="CI43" i="8"/>
  <c r="CJ39" i="8"/>
  <c r="CI39" i="8"/>
  <c r="CJ38" i="8"/>
  <c r="CI38" i="8"/>
  <c r="CJ36" i="8"/>
  <c r="CI36" i="8"/>
  <c r="CJ35" i="8"/>
  <c r="CI35" i="8"/>
  <c r="CJ33" i="8"/>
  <c r="CI33" i="8"/>
  <c r="CJ32" i="8"/>
  <c r="CI32" i="8"/>
  <c r="CH31" i="8"/>
  <c r="CJ30" i="8"/>
  <c r="CI30" i="8"/>
  <c r="CJ29" i="8"/>
  <c r="CI29" i="8"/>
  <c r="CH28" i="8"/>
  <c r="CL28" i="8" s="1"/>
  <c r="CJ27" i="8"/>
  <c r="CI27" i="8"/>
  <c r="CH27" i="8"/>
  <c r="CH51" i="8" s="1"/>
  <c r="CJ22" i="8"/>
  <c r="CI22" i="8"/>
  <c r="CJ17" i="8"/>
  <c r="CI17" i="8"/>
  <c r="CJ16" i="8"/>
  <c r="CI16" i="8"/>
  <c r="CJ15" i="8"/>
  <c r="CI15" i="8"/>
  <c r="CJ14" i="8"/>
  <c r="CI14" i="8"/>
  <c r="CJ9" i="8"/>
  <c r="CI9" i="8"/>
  <c r="CJ5" i="8"/>
  <c r="CI5" i="8"/>
  <c r="CJ4" i="8"/>
  <c r="CI4" i="8"/>
  <c r="BW74" i="4"/>
  <c r="BW69" i="4"/>
  <c r="CA69" i="4" s="1"/>
  <c r="BW66" i="4"/>
  <c r="BW62" i="4"/>
  <c r="CA62" i="4" s="1"/>
  <c r="BW59" i="4"/>
  <c r="BW53" i="4"/>
  <c r="CA53" i="4" s="1"/>
  <c r="BY48" i="4"/>
  <c r="BY47" i="4"/>
  <c r="BX47" i="4"/>
  <c r="BY46" i="4"/>
  <c r="BX46" i="4"/>
  <c r="BY45" i="4"/>
  <c r="BX45" i="4"/>
  <c r="BY44" i="4"/>
  <c r="BX44" i="4"/>
  <c r="BY43" i="4"/>
  <c r="BX43" i="4"/>
  <c r="BW42" i="4"/>
  <c r="M18" i="22" s="1"/>
  <c r="BY38" i="4"/>
  <c r="BX38" i="4"/>
  <c r="BY37" i="4"/>
  <c r="BX37" i="4"/>
  <c r="BY36" i="4"/>
  <c r="BX36" i="4"/>
  <c r="BY35" i="4"/>
  <c r="BX35" i="4"/>
  <c r="BW34" i="4"/>
  <c r="BY33" i="4"/>
  <c r="BX33" i="4"/>
  <c r="BY32" i="4"/>
  <c r="BX32" i="4"/>
  <c r="BY30" i="4"/>
  <c r="BX30" i="4"/>
  <c r="BY29" i="4"/>
  <c r="BX29" i="4"/>
  <c r="BY28" i="4"/>
  <c r="BX28" i="4"/>
  <c r="BY27" i="4"/>
  <c r="BX27" i="4"/>
  <c r="BY26" i="4"/>
  <c r="BX26" i="4"/>
  <c r="BW25" i="4"/>
  <c r="BY23" i="4"/>
  <c r="BX23" i="4"/>
  <c r="BY22" i="4"/>
  <c r="BX22" i="4"/>
  <c r="BY21" i="4"/>
  <c r="BX21" i="4"/>
  <c r="BY20" i="4"/>
  <c r="BX20" i="4"/>
  <c r="BY19" i="4"/>
  <c r="BX19" i="4"/>
  <c r="BY18" i="4"/>
  <c r="BX18" i="4"/>
  <c r="BY17" i="4"/>
  <c r="BX17" i="4"/>
  <c r="BY16" i="4"/>
  <c r="BX16" i="4"/>
  <c r="BY15" i="4"/>
  <c r="BX15" i="4"/>
  <c r="BY14" i="4"/>
  <c r="BX14" i="4"/>
  <c r="BY12" i="4"/>
  <c r="BX12" i="4"/>
  <c r="BY11" i="4"/>
  <c r="BX11" i="4"/>
  <c r="BY10" i="4"/>
  <c r="BX10" i="4"/>
  <c r="BY9" i="4"/>
  <c r="BX9" i="4"/>
  <c r="BY8" i="4"/>
  <c r="BX8" i="4"/>
  <c r="BY7" i="4"/>
  <c r="BX7" i="4"/>
  <c r="BY6" i="4"/>
  <c r="BX6" i="4"/>
  <c r="BY5" i="4"/>
  <c r="BX5" i="4"/>
  <c r="BW4" i="4"/>
  <c r="BX34" i="10"/>
  <c r="BW34" i="10"/>
  <c r="BX31" i="10"/>
  <c r="BW31" i="10"/>
  <c r="BX30" i="10"/>
  <c r="BW30" i="10"/>
  <c r="BX29" i="10"/>
  <c r="BW29" i="10"/>
  <c r="BX28" i="10"/>
  <c r="BW28" i="10"/>
  <c r="BX27" i="10"/>
  <c r="BW27" i="10"/>
  <c r="BX26" i="10"/>
  <c r="BW26" i="10"/>
  <c r="BX25" i="10"/>
  <c r="BW25" i="10"/>
  <c r="BX24" i="10"/>
  <c r="BW24" i="10"/>
  <c r="BX23" i="10"/>
  <c r="BW23" i="10"/>
  <c r="BX22" i="10"/>
  <c r="BW22" i="10"/>
  <c r="BX21" i="10"/>
  <c r="BW21" i="10"/>
  <c r="BX20" i="10"/>
  <c r="BW20" i="10"/>
  <c r="BX19" i="10"/>
  <c r="BW19" i="10"/>
  <c r="BX18" i="10"/>
  <c r="BW18" i="10"/>
  <c r="BX17" i="10"/>
  <c r="BW17" i="10"/>
  <c r="BX16" i="10"/>
  <c r="BW16" i="10"/>
  <c r="BX15" i="10"/>
  <c r="BW15" i="10"/>
  <c r="BX14" i="10"/>
  <c r="BW14" i="10"/>
  <c r="BX13" i="10"/>
  <c r="BW13" i="10"/>
  <c r="BX12" i="10"/>
  <c r="BW12" i="10"/>
  <c r="BX11" i="10"/>
  <c r="BW11" i="10"/>
  <c r="BX10" i="10"/>
  <c r="BW10" i="10"/>
  <c r="BX9" i="10"/>
  <c r="BW9" i="10"/>
  <c r="BX8" i="10"/>
  <c r="BW8" i="10"/>
  <c r="BX7" i="10"/>
  <c r="BW7" i="10"/>
  <c r="BX6" i="10"/>
  <c r="BW6" i="10"/>
  <c r="BX5" i="10"/>
  <c r="BW5" i="10"/>
  <c r="BX4" i="10"/>
  <c r="BW4" i="10"/>
  <c r="BX3" i="10"/>
  <c r="BW3" i="10"/>
  <c r="W68" i="7" l="1"/>
  <c r="W71" i="7"/>
  <c r="W57" i="7"/>
  <c r="W56" i="7"/>
  <c r="W59" i="7"/>
  <c r="W53" i="7"/>
  <c r="W63" i="7"/>
  <c r="W62" i="7"/>
  <c r="W60" i="7"/>
  <c r="W55" i="7"/>
  <c r="W58" i="7"/>
  <c r="W61" i="7"/>
  <c r="W69" i="7"/>
  <c r="W67" i="7"/>
  <c r="W54" i="7"/>
  <c r="W70" i="7"/>
  <c r="CA25" i="4"/>
  <c r="M14" i="22"/>
  <c r="BW41" i="4"/>
  <c r="CA42" i="4"/>
  <c r="CA4" i="4"/>
  <c r="M4" i="22"/>
  <c r="M12" i="22" s="1"/>
  <c r="CA34" i="4"/>
  <c r="M15" i="22"/>
  <c r="X20" i="7"/>
  <c r="CJ31" i="8"/>
  <c r="CI31" i="8"/>
  <c r="CH44" i="8"/>
  <c r="CL31" i="8"/>
  <c r="D23" i="18"/>
  <c r="CH8" i="8"/>
  <c r="CH23" i="8"/>
  <c r="CJ28" i="8"/>
  <c r="CJ45" i="8"/>
  <c r="BW67" i="4"/>
  <c r="CJ46" i="8"/>
  <c r="CJ7" i="8"/>
  <c r="BW75" i="4"/>
  <c r="BW60" i="4"/>
  <c r="BW24" i="4"/>
  <c r="CA24" i="4" s="1"/>
  <c r="BW3" i="4"/>
  <c r="CA3" i="4" s="1"/>
  <c r="M16" i="22" l="1"/>
  <c r="M20" i="22"/>
  <c r="M21" i="22" s="1"/>
  <c r="CA41" i="4"/>
  <c r="CL44" i="8"/>
  <c r="CJ44" i="8"/>
  <c r="D21" i="20"/>
  <c r="CL23" i="8"/>
  <c r="D14" i="18"/>
  <c r="D8" i="18"/>
  <c r="D18" i="18"/>
  <c r="D20" i="18"/>
  <c r="D16" i="18"/>
  <c r="D22" i="18"/>
  <c r="D12" i="18"/>
  <c r="D6" i="18"/>
  <c r="D10" i="18"/>
  <c r="D4" i="18"/>
  <c r="CH58" i="8"/>
  <c r="BW49" i="4"/>
  <c r="CH12" i="8"/>
  <c r="CJ11" i="8"/>
  <c r="CH70" i="8"/>
  <c r="CH24" i="8"/>
  <c r="CH61" i="8"/>
  <c r="CH71" i="8"/>
  <c r="CH60" i="8"/>
  <c r="CH52" i="8"/>
  <c r="CH59" i="8"/>
  <c r="CH55" i="8"/>
  <c r="CH68" i="8"/>
  <c r="CH57" i="8"/>
  <c r="CH63" i="8"/>
  <c r="CH67" i="8"/>
  <c r="CH56" i="8"/>
  <c r="CH62" i="8"/>
  <c r="CH54" i="8"/>
  <c r="CH53" i="8"/>
  <c r="CH69" i="8"/>
  <c r="BW50" i="4" l="1"/>
  <c r="CA49" i="4"/>
  <c r="CJ18" i="8"/>
  <c r="BT59" i="4"/>
  <c r="BV16" i="4"/>
  <c r="BU16" i="4"/>
  <c r="BS16" i="4"/>
  <c r="BR16" i="4"/>
  <c r="BP16" i="4"/>
  <c r="BO16" i="4"/>
  <c r="BM16" i="4"/>
  <c r="BL16" i="4"/>
  <c r="BJ16" i="4"/>
  <c r="BI16" i="4"/>
  <c r="BG16" i="4"/>
  <c r="BF16" i="4"/>
  <c r="BD16" i="4"/>
  <c r="BC16" i="4"/>
  <c r="BA16" i="4"/>
  <c r="AZ16" i="4"/>
  <c r="AX16" i="4"/>
  <c r="AW16" i="4"/>
  <c r="AU16" i="4"/>
  <c r="AT16" i="4"/>
  <c r="BS15" i="4"/>
  <c r="BR15" i="4"/>
  <c r="BP15" i="4"/>
  <c r="BO15" i="4"/>
  <c r="BM15" i="4"/>
  <c r="BL15" i="4"/>
  <c r="BJ15" i="4"/>
  <c r="BI15" i="4"/>
  <c r="BV15" i="4"/>
  <c r="BU15" i="4"/>
  <c r="BG15" i="4"/>
  <c r="BF15" i="4"/>
  <c r="BD15" i="4"/>
  <c r="BC15" i="4"/>
  <c r="BA15" i="4"/>
  <c r="AZ15" i="4"/>
  <c r="AX15" i="4"/>
  <c r="AW15" i="4"/>
  <c r="AU15" i="4"/>
  <c r="AT15" i="4"/>
  <c r="AB13" i="24"/>
  <c r="AC13" i="24" s="1"/>
  <c r="AD13" i="24" s="1"/>
  <c r="AE13" i="24" s="1"/>
  <c r="J14" i="7"/>
  <c r="L14" i="7"/>
  <c r="N14" i="7"/>
  <c r="P14" i="7"/>
  <c r="R14" i="7"/>
  <c r="F12" i="20" l="1"/>
  <c r="AB34" i="25"/>
  <c r="AC34" i="25" s="1"/>
  <c r="AD34" i="25" s="1"/>
  <c r="AE34" i="25" s="1"/>
  <c r="Q34" i="5" s="1"/>
  <c r="R34" i="5" s="1"/>
  <c r="AB33" i="25"/>
  <c r="AC33" i="25" s="1"/>
  <c r="AD33" i="25" s="1"/>
  <c r="AE33" i="25" s="1"/>
  <c r="Q33" i="5" s="1"/>
  <c r="R33" i="5" s="1"/>
  <c r="AB31" i="25"/>
  <c r="AC31" i="25" s="1"/>
  <c r="AD31" i="25" s="1"/>
  <c r="AE31" i="25" s="1"/>
  <c r="Q31" i="5" s="1"/>
  <c r="R31" i="5" s="1"/>
  <c r="AB30" i="25"/>
  <c r="AC30" i="25" s="1"/>
  <c r="AD30" i="25" s="1"/>
  <c r="AE30" i="25" s="1"/>
  <c r="Q30" i="5" s="1"/>
  <c r="R30" i="5" s="1"/>
  <c r="AB29" i="25"/>
  <c r="AC29" i="25" s="1"/>
  <c r="AD29" i="25" s="1"/>
  <c r="AE29" i="25" s="1"/>
  <c r="Q29" i="5" s="1"/>
  <c r="R29" i="5" s="1"/>
  <c r="AB28" i="25"/>
  <c r="AC28" i="25" s="1"/>
  <c r="AD28" i="25" s="1"/>
  <c r="AE28" i="25" s="1"/>
  <c r="Q28" i="5" s="1"/>
  <c r="AB27" i="25"/>
  <c r="AC27" i="25" s="1"/>
  <c r="AD27" i="25" s="1"/>
  <c r="AE27" i="25" s="1"/>
  <c r="Q27" i="5" s="1"/>
  <c r="R27" i="5" s="1"/>
  <c r="AB26" i="25"/>
  <c r="AC26" i="25" s="1"/>
  <c r="AD26" i="25" s="1"/>
  <c r="AE26" i="25" s="1"/>
  <c r="Q26" i="5" s="1"/>
  <c r="R26" i="5" s="1"/>
  <c r="AB25" i="25"/>
  <c r="AC25" i="25" s="1"/>
  <c r="AD25" i="25" s="1"/>
  <c r="AE25" i="25" s="1"/>
  <c r="Q25" i="5" s="1"/>
  <c r="R25" i="5" s="1"/>
  <c r="AB24" i="25"/>
  <c r="AC24" i="25" s="1"/>
  <c r="AD24" i="25" s="1"/>
  <c r="AE24" i="25" s="1"/>
  <c r="Q24" i="5" s="1"/>
  <c r="R24" i="5" s="1"/>
  <c r="AB23" i="25"/>
  <c r="AC23" i="25" s="1"/>
  <c r="AD23" i="25" s="1"/>
  <c r="AE23" i="25" s="1"/>
  <c r="Q23" i="5" s="1"/>
  <c r="R23" i="5" s="1"/>
  <c r="AB22" i="25"/>
  <c r="AC22" i="25" s="1"/>
  <c r="AD22" i="25" s="1"/>
  <c r="AE22" i="25" s="1"/>
  <c r="Q22" i="5" s="1"/>
  <c r="R22" i="5" s="1"/>
  <c r="AB21" i="25"/>
  <c r="AC21" i="25" s="1"/>
  <c r="AD21" i="25" s="1"/>
  <c r="AE21" i="25" s="1"/>
  <c r="Q21" i="5" s="1"/>
  <c r="R21" i="5" s="1"/>
  <c r="AB20" i="25"/>
  <c r="AC20" i="25" s="1"/>
  <c r="AD20" i="25" s="1"/>
  <c r="AE20" i="25" s="1"/>
  <c r="Q20" i="5" s="1"/>
  <c r="R20" i="5" s="1"/>
  <c r="AB19" i="25"/>
  <c r="AC19" i="25" s="1"/>
  <c r="AD19" i="25" s="1"/>
  <c r="AE19" i="25" s="1"/>
  <c r="Q19" i="5" s="1"/>
  <c r="R19" i="5" s="1"/>
  <c r="AB18" i="25"/>
  <c r="AC18" i="25" s="1"/>
  <c r="AD18" i="25" s="1"/>
  <c r="AE18" i="25" s="1"/>
  <c r="Q18" i="5" s="1"/>
  <c r="R18" i="5" s="1"/>
  <c r="AB17" i="25"/>
  <c r="AC17" i="25" s="1"/>
  <c r="AD17" i="25" s="1"/>
  <c r="AE17" i="25" s="1"/>
  <c r="Q17" i="5" s="1"/>
  <c r="R17" i="5" s="1"/>
  <c r="AB16" i="25"/>
  <c r="AC16" i="25" s="1"/>
  <c r="AD16" i="25" s="1"/>
  <c r="AE16" i="25" s="1"/>
  <c r="Q16" i="5" s="1"/>
  <c r="R16" i="5" s="1"/>
  <c r="AB15" i="25"/>
  <c r="AC15" i="25" s="1"/>
  <c r="AD15" i="25" s="1"/>
  <c r="AE15" i="25" s="1"/>
  <c r="Q15" i="5" s="1"/>
  <c r="R15" i="5" s="1"/>
  <c r="AB14" i="25"/>
  <c r="AC14" i="25" s="1"/>
  <c r="AD14" i="25" s="1"/>
  <c r="AE14" i="25" s="1"/>
  <c r="Q14" i="5" s="1"/>
  <c r="R14" i="5" s="1"/>
  <c r="AB13" i="25"/>
  <c r="AC13" i="25" s="1"/>
  <c r="AD13" i="25" s="1"/>
  <c r="AE13" i="25" s="1"/>
  <c r="Q13" i="5" s="1"/>
  <c r="R13" i="5" s="1"/>
  <c r="AB12" i="25"/>
  <c r="AC12" i="25" s="1"/>
  <c r="AD12" i="25" s="1"/>
  <c r="AE12" i="25" s="1"/>
  <c r="Q12" i="5" s="1"/>
  <c r="R12" i="5" s="1"/>
  <c r="AB10" i="25"/>
  <c r="AC10" i="25" s="1"/>
  <c r="AD10" i="25" s="1"/>
  <c r="AE10" i="25" s="1"/>
  <c r="AB9" i="25"/>
  <c r="AC9" i="25" s="1"/>
  <c r="AD9" i="25" s="1"/>
  <c r="AE9" i="25" s="1"/>
  <c r="AB8" i="25"/>
  <c r="AC8" i="25" s="1"/>
  <c r="AD8" i="25" s="1"/>
  <c r="AE8" i="25" s="1"/>
  <c r="J13" i="18" s="1"/>
  <c r="AB7" i="25"/>
  <c r="AC7" i="25" s="1"/>
  <c r="AD7" i="25" s="1"/>
  <c r="AE7" i="25" s="1"/>
  <c r="AB6" i="25"/>
  <c r="AC6" i="25" s="1"/>
  <c r="AD6" i="25" s="1"/>
  <c r="AE6" i="25" s="1"/>
  <c r="AB5" i="25"/>
  <c r="AC5" i="25" s="1"/>
  <c r="AD5" i="25" s="1"/>
  <c r="AE5" i="25" s="1"/>
  <c r="AB4" i="25"/>
  <c r="AC4" i="25" s="1"/>
  <c r="AD4" i="25" s="1"/>
  <c r="AE4" i="25" s="1"/>
  <c r="AB3" i="25"/>
  <c r="AC3" i="25" s="1"/>
  <c r="AD3" i="25" s="1"/>
  <c r="AE3" i="25" s="1"/>
  <c r="AB47" i="24"/>
  <c r="AC47" i="24" s="1"/>
  <c r="AD47" i="24" s="1"/>
  <c r="AE47" i="24" s="1"/>
  <c r="AB43" i="24"/>
  <c r="AC43" i="24" s="1"/>
  <c r="AD43" i="24" s="1"/>
  <c r="AE43" i="24" s="1"/>
  <c r="AB39" i="24"/>
  <c r="AC39" i="24" s="1"/>
  <c r="AD39" i="24" s="1"/>
  <c r="AE39" i="24" s="1"/>
  <c r="AB38" i="24"/>
  <c r="AC38" i="24" s="1"/>
  <c r="AD38" i="24" s="1"/>
  <c r="AE38" i="24" s="1"/>
  <c r="AB37" i="24"/>
  <c r="AB36" i="24"/>
  <c r="AC36" i="24" s="1"/>
  <c r="AD36" i="24" s="1"/>
  <c r="AE36" i="24" s="1"/>
  <c r="AB35" i="24"/>
  <c r="AC35" i="24" s="1"/>
  <c r="AD35" i="24" s="1"/>
  <c r="AE35" i="24" s="1"/>
  <c r="AB34" i="24"/>
  <c r="AB33" i="24"/>
  <c r="AB32" i="24"/>
  <c r="AC32" i="24" s="1"/>
  <c r="AD32" i="24" s="1"/>
  <c r="AE32" i="24" s="1"/>
  <c r="AB30" i="24"/>
  <c r="AC30" i="24" s="1"/>
  <c r="AD30" i="24" s="1"/>
  <c r="AE30" i="24" s="1"/>
  <c r="AB29" i="24"/>
  <c r="AB22" i="24"/>
  <c r="AC22" i="24" s="1"/>
  <c r="AD22" i="24" s="1"/>
  <c r="AE22" i="24" s="1"/>
  <c r="AB20" i="24"/>
  <c r="J16" i="20"/>
  <c r="AB16" i="24"/>
  <c r="AC16" i="24" s="1"/>
  <c r="AB15" i="24"/>
  <c r="AB14" i="24"/>
  <c r="AC14" i="24" s="1"/>
  <c r="AD14" i="24" s="1"/>
  <c r="AB9" i="24"/>
  <c r="AB5" i="24"/>
  <c r="AB4" i="24"/>
  <c r="AC4" i="24" s="1"/>
  <c r="AD4" i="24" s="1"/>
  <c r="AE51" i="24"/>
  <c r="AD51" i="24"/>
  <c r="AC51" i="24"/>
  <c r="AB51" i="24"/>
  <c r="AE27" i="24"/>
  <c r="AD27" i="24"/>
  <c r="AC27" i="24"/>
  <c r="AB27" i="24"/>
  <c r="CE37" i="8"/>
  <c r="CE34" i="8"/>
  <c r="CI34" i="8" s="1"/>
  <c r="BU34" i="10"/>
  <c r="BT34" i="10"/>
  <c r="BU33" i="10"/>
  <c r="BU31" i="10"/>
  <c r="BT31" i="10"/>
  <c r="BU30" i="10"/>
  <c r="BT30" i="10"/>
  <c r="BU29" i="10"/>
  <c r="BT29" i="10"/>
  <c r="BU28" i="10"/>
  <c r="BT28" i="10"/>
  <c r="BU27" i="10"/>
  <c r="BT27" i="10"/>
  <c r="BU26" i="10"/>
  <c r="BT26" i="10"/>
  <c r="BU25" i="10"/>
  <c r="BT25" i="10"/>
  <c r="BU24" i="10"/>
  <c r="BT24" i="10"/>
  <c r="BU23" i="10"/>
  <c r="BT23" i="10"/>
  <c r="BU22" i="10"/>
  <c r="BT22" i="10"/>
  <c r="BU21" i="10"/>
  <c r="BT21" i="10"/>
  <c r="BU20" i="10"/>
  <c r="BT20" i="10"/>
  <c r="BU19" i="10"/>
  <c r="BT19" i="10"/>
  <c r="BU18" i="10"/>
  <c r="BT18" i="10"/>
  <c r="BU17" i="10"/>
  <c r="BT17" i="10"/>
  <c r="BU16" i="10"/>
  <c r="BT16" i="10"/>
  <c r="BU15" i="10"/>
  <c r="BT15" i="10"/>
  <c r="BU14" i="10"/>
  <c r="BT14" i="10"/>
  <c r="BU13" i="10"/>
  <c r="BT13" i="10"/>
  <c r="BU12" i="10"/>
  <c r="BT12" i="10"/>
  <c r="BU11" i="10"/>
  <c r="BT11" i="10"/>
  <c r="BU10" i="10"/>
  <c r="BT10" i="10"/>
  <c r="BU9" i="10"/>
  <c r="BT9" i="10"/>
  <c r="BU8" i="10"/>
  <c r="BT8" i="10"/>
  <c r="BU7" i="10"/>
  <c r="BT7" i="10"/>
  <c r="BU6" i="10"/>
  <c r="BT6" i="10"/>
  <c r="BU5" i="10"/>
  <c r="BT5" i="10"/>
  <c r="BU4" i="10"/>
  <c r="BT4" i="10"/>
  <c r="BU3" i="10"/>
  <c r="BT3" i="10"/>
  <c r="BT74" i="4"/>
  <c r="BT69" i="4"/>
  <c r="BX69" i="4" s="1"/>
  <c r="BT66" i="4"/>
  <c r="BT62" i="4"/>
  <c r="BX62" i="4" s="1"/>
  <c r="BT53" i="4"/>
  <c r="BX53" i="4" s="1"/>
  <c r="BV48" i="4"/>
  <c r="BV47" i="4"/>
  <c r="BU47" i="4"/>
  <c r="BV46" i="4"/>
  <c r="BU46" i="4"/>
  <c r="BV45" i="4"/>
  <c r="BU45" i="4"/>
  <c r="BV44" i="4"/>
  <c r="BU44" i="4"/>
  <c r="BV43" i="4"/>
  <c r="BU43" i="4"/>
  <c r="BT42" i="4"/>
  <c r="BV38" i="4"/>
  <c r="BU38" i="4"/>
  <c r="BV37" i="4"/>
  <c r="BU37" i="4"/>
  <c r="BV36" i="4"/>
  <c r="BU36" i="4"/>
  <c r="BV35" i="4"/>
  <c r="BU35" i="4"/>
  <c r="BT34" i="4"/>
  <c r="BV33" i="4"/>
  <c r="BU33" i="4"/>
  <c r="BV32" i="4"/>
  <c r="BU32" i="4"/>
  <c r="BV30" i="4"/>
  <c r="BU30" i="4"/>
  <c r="BV29" i="4"/>
  <c r="BU29" i="4"/>
  <c r="BV28" i="4"/>
  <c r="BU28" i="4"/>
  <c r="BV27" i="4"/>
  <c r="BU27" i="4"/>
  <c r="BV26" i="4"/>
  <c r="BU26" i="4"/>
  <c r="BT25" i="4"/>
  <c r="BV23" i="4"/>
  <c r="BU23" i="4"/>
  <c r="BV22" i="4"/>
  <c r="BU22" i="4"/>
  <c r="BV21" i="4"/>
  <c r="BU21" i="4"/>
  <c r="BV20" i="4"/>
  <c r="BU20" i="4"/>
  <c r="BV19" i="4"/>
  <c r="BU19" i="4"/>
  <c r="BV18" i="4"/>
  <c r="BU18" i="4"/>
  <c r="BV17" i="4"/>
  <c r="BU17" i="4"/>
  <c r="BV14" i="4"/>
  <c r="BU14" i="4"/>
  <c r="BT13" i="4"/>
  <c r="BV12" i="4"/>
  <c r="BU12" i="4"/>
  <c r="BV11" i="4"/>
  <c r="BU11" i="4"/>
  <c r="BV10" i="4"/>
  <c r="BU10" i="4"/>
  <c r="BV9" i="4"/>
  <c r="BU9" i="4"/>
  <c r="BV8" i="4"/>
  <c r="BU8" i="4"/>
  <c r="BV7" i="4"/>
  <c r="BU7" i="4"/>
  <c r="BV6" i="4"/>
  <c r="BU6" i="4"/>
  <c r="BV5" i="4"/>
  <c r="BU5" i="4"/>
  <c r="BT4" i="4"/>
  <c r="CG47" i="8"/>
  <c r="CF47" i="8"/>
  <c r="CG43" i="8"/>
  <c r="CF43" i="8"/>
  <c r="CG39" i="8"/>
  <c r="CF39" i="8"/>
  <c r="CG38" i="8"/>
  <c r="CF38" i="8"/>
  <c r="CG36" i="8"/>
  <c r="CF36" i="8"/>
  <c r="CG35" i="8"/>
  <c r="CF35" i="8"/>
  <c r="CG33" i="8"/>
  <c r="CF33" i="8"/>
  <c r="CG32" i="8"/>
  <c r="CF32" i="8"/>
  <c r="CG30" i="8"/>
  <c r="CF30" i="8"/>
  <c r="CG29" i="8"/>
  <c r="CF29" i="8"/>
  <c r="CG27" i="8"/>
  <c r="CF27" i="8"/>
  <c r="CE27" i="8"/>
  <c r="CE51" i="8" s="1"/>
  <c r="CG22" i="8"/>
  <c r="CF22" i="8"/>
  <c r="CE21" i="8"/>
  <c r="CG20" i="8"/>
  <c r="CF20" i="8"/>
  <c r="CG17" i="8"/>
  <c r="CF17" i="8"/>
  <c r="CG16" i="8"/>
  <c r="CF16" i="8"/>
  <c r="CG15" i="8"/>
  <c r="CF15" i="8"/>
  <c r="CG14" i="8"/>
  <c r="CF14" i="8"/>
  <c r="CG9" i="8"/>
  <c r="CF9" i="8"/>
  <c r="CG5" i="8"/>
  <c r="CF5" i="8"/>
  <c r="CG4" i="8"/>
  <c r="CF4" i="8"/>
  <c r="AE35" i="25" l="1"/>
  <c r="J14" i="20"/>
  <c r="AC15" i="24"/>
  <c r="AD15" i="24" s="1"/>
  <c r="AE15" i="24" s="1"/>
  <c r="BX42" i="4"/>
  <c r="L18" i="22"/>
  <c r="BX25" i="4"/>
  <c r="L14" i="22"/>
  <c r="BX4" i="4"/>
  <c r="L4" i="22"/>
  <c r="BX13" i="4"/>
  <c r="L8" i="22"/>
  <c r="BX34" i="4"/>
  <c r="L15" i="22"/>
  <c r="J9" i="18"/>
  <c r="Q5" i="5"/>
  <c r="R5" i="5" s="1"/>
  <c r="J11" i="18"/>
  <c r="Q6" i="5"/>
  <c r="R6" i="5" s="1"/>
  <c r="J15" i="18"/>
  <c r="Q7" i="5"/>
  <c r="R7" i="5" s="1"/>
  <c r="Q8" i="5"/>
  <c r="R8" i="5" s="1"/>
  <c r="J7" i="18"/>
  <c r="Q4" i="5"/>
  <c r="R4" i="5" s="1"/>
  <c r="J17" i="18"/>
  <c r="Q9" i="5"/>
  <c r="R9" i="5" s="1"/>
  <c r="J5" i="18"/>
  <c r="Q3" i="5"/>
  <c r="J19" i="18"/>
  <c r="Q10" i="5"/>
  <c r="R10" i="5" s="1"/>
  <c r="J3" i="20"/>
  <c r="AE4" i="24"/>
  <c r="AE14" i="24"/>
  <c r="J13" i="20" s="1"/>
  <c r="CF37" i="8"/>
  <c r="CE44" i="8"/>
  <c r="CI37" i="8"/>
  <c r="G23" i="18"/>
  <c r="AC5" i="24"/>
  <c r="AB6" i="24"/>
  <c r="AC9" i="24"/>
  <c r="AB10" i="24"/>
  <c r="AD16" i="24"/>
  <c r="H12" i="20"/>
  <c r="L12" i="20"/>
  <c r="CE8" i="8"/>
  <c r="CI7" i="8"/>
  <c r="CI28" i="8"/>
  <c r="CG37" i="8"/>
  <c r="CI45" i="8"/>
  <c r="CI46" i="8"/>
  <c r="CF34" i="8"/>
  <c r="BT3" i="4"/>
  <c r="CG7" i="8"/>
  <c r="AC34" i="24"/>
  <c r="AD34" i="24" s="1"/>
  <c r="AE34" i="24" s="1"/>
  <c r="AB21" i="24"/>
  <c r="AC20" i="24"/>
  <c r="AC29" i="24"/>
  <c r="AD29" i="24" s="1"/>
  <c r="AE29" i="24" s="1"/>
  <c r="AC33" i="24"/>
  <c r="AD33" i="24" s="1"/>
  <c r="AE33" i="24" s="1"/>
  <c r="AC37" i="24"/>
  <c r="AD37" i="24" s="1"/>
  <c r="AE37" i="24" s="1"/>
  <c r="CG34" i="8"/>
  <c r="BT75" i="4"/>
  <c r="BT67" i="4"/>
  <c r="BT41" i="4"/>
  <c r="BT24" i="4"/>
  <c r="BT60" i="4"/>
  <c r="BX41" i="4" l="1"/>
  <c r="L20" i="22"/>
  <c r="L12" i="22"/>
  <c r="L16" i="22"/>
  <c r="R3" i="5"/>
  <c r="J15" i="20"/>
  <c r="AE16" i="24"/>
  <c r="CI44" i="8"/>
  <c r="CF44" i="8"/>
  <c r="CG44" i="8"/>
  <c r="G10" i="18"/>
  <c r="G12" i="18"/>
  <c r="G22" i="18"/>
  <c r="G8" i="18"/>
  <c r="G20" i="18"/>
  <c r="G14" i="18"/>
  <c r="G18" i="18"/>
  <c r="G16" i="18"/>
  <c r="G6" i="18"/>
  <c r="G4" i="18"/>
  <c r="AD9" i="24"/>
  <c r="AE9" i="24" s="1"/>
  <c r="AE10" i="24" s="1"/>
  <c r="AC10" i="24"/>
  <c r="AD5" i="24"/>
  <c r="AE5" i="24" s="1"/>
  <c r="AE6" i="24" s="1"/>
  <c r="AC6" i="24"/>
  <c r="CI11" i="8"/>
  <c r="CE69" i="8"/>
  <c r="BX3" i="4"/>
  <c r="BX24" i="4"/>
  <c r="CE67" i="8"/>
  <c r="CE55" i="8"/>
  <c r="CF7" i="8"/>
  <c r="AB7" i="24"/>
  <c r="CE53" i="8"/>
  <c r="CE68" i="8"/>
  <c r="CE58" i="8"/>
  <c r="CE70" i="8"/>
  <c r="CE23" i="8"/>
  <c r="CE12" i="8"/>
  <c r="CG11" i="8"/>
  <c r="AC21" i="24"/>
  <c r="CE63" i="8"/>
  <c r="CE71" i="8"/>
  <c r="CE52" i="8"/>
  <c r="CE62" i="8"/>
  <c r="CE61" i="8"/>
  <c r="CE59" i="8"/>
  <c r="CE60" i="8"/>
  <c r="CE56" i="8"/>
  <c r="CE54" i="8"/>
  <c r="CE57" i="8"/>
  <c r="BT49" i="4"/>
  <c r="BX49" i="4" s="1"/>
  <c r="BQ59" i="4"/>
  <c r="L21" i="22" l="1"/>
  <c r="CI23" i="8"/>
  <c r="G21" i="20"/>
  <c r="G22" i="20" s="1"/>
  <c r="AD6" i="24"/>
  <c r="AD10" i="24"/>
  <c r="CI18" i="8"/>
  <c r="CG18" i="8"/>
  <c r="BT50" i="4"/>
  <c r="AC7" i="24"/>
  <c r="AD7" i="24" s="1"/>
  <c r="AB8" i="24"/>
  <c r="CE24" i="8"/>
  <c r="J6" i="20" l="1"/>
  <c r="J7" i="20" s="1"/>
  <c r="AE7" i="24"/>
  <c r="J8" i="20"/>
  <c r="J9" i="20" s="1"/>
  <c r="J4" i="20"/>
  <c r="J5" i="20" s="1"/>
  <c r="CG19" i="8"/>
  <c r="AC8" i="24"/>
  <c r="AE8" i="24" l="1"/>
  <c r="AD8" i="24"/>
  <c r="BP23" i="8"/>
  <c r="BS23" i="8"/>
  <c r="CG23" i="8" s="1"/>
  <c r="BV23" i="8"/>
  <c r="CJ23" i="8" l="1"/>
  <c r="CD7" i="8" l="1"/>
  <c r="BR34" i="10"/>
  <c r="BR33" i="10"/>
  <c r="BR31" i="10"/>
  <c r="BQ31" i="10"/>
  <c r="BR30" i="10"/>
  <c r="BQ30" i="10"/>
  <c r="BR29" i="10"/>
  <c r="BQ29" i="10"/>
  <c r="BR28" i="10"/>
  <c r="BQ28" i="10"/>
  <c r="BR27" i="10"/>
  <c r="BQ27" i="10"/>
  <c r="BR26" i="10"/>
  <c r="BQ26" i="10"/>
  <c r="BR25" i="10"/>
  <c r="BQ25" i="10"/>
  <c r="BR24" i="10"/>
  <c r="BQ24" i="10"/>
  <c r="BR23" i="10"/>
  <c r="BQ23" i="10"/>
  <c r="BR22" i="10"/>
  <c r="BQ22" i="10"/>
  <c r="BR21" i="10"/>
  <c r="BQ21" i="10"/>
  <c r="BR20" i="10"/>
  <c r="BQ20" i="10"/>
  <c r="BR19" i="10"/>
  <c r="BQ19" i="10"/>
  <c r="BR18" i="10"/>
  <c r="BQ18" i="10"/>
  <c r="BR17" i="10"/>
  <c r="BQ17" i="10"/>
  <c r="BR16" i="10"/>
  <c r="BQ16" i="10"/>
  <c r="BR15" i="10"/>
  <c r="BQ15" i="10"/>
  <c r="BR14" i="10"/>
  <c r="BQ14" i="10"/>
  <c r="BR13" i="10"/>
  <c r="BQ13" i="10"/>
  <c r="BR12" i="10"/>
  <c r="BR11" i="10"/>
  <c r="BQ11" i="10"/>
  <c r="BR10" i="10"/>
  <c r="BQ10" i="10"/>
  <c r="BR9" i="10"/>
  <c r="BQ9" i="10"/>
  <c r="BR8" i="10"/>
  <c r="BQ8" i="10"/>
  <c r="BR7" i="10"/>
  <c r="BQ7" i="10"/>
  <c r="BR6" i="10"/>
  <c r="BQ6" i="10"/>
  <c r="BR5" i="10"/>
  <c r="BQ5" i="10"/>
  <c r="BR4" i="10"/>
  <c r="BQ4" i="10"/>
  <c r="BR3" i="10"/>
  <c r="BQ3" i="10"/>
  <c r="BQ74" i="4"/>
  <c r="BQ69" i="4"/>
  <c r="BU69" i="4" s="1"/>
  <c r="BQ66" i="4"/>
  <c r="BQ62" i="4"/>
  <c r="BU62" i="4" s="1"/>
  <c r="BQ53" i="4"/>
  <c r="BU53" i="4" s="1"/>
  <c r="BS48" i="4"/>
  <c r="BS47" i="4"/>
  <c r="BR47" i="4"/>
  <c r="BS46" i="4"/>
  <c r="BR46" i="4"/>
  <c r="BS45" i="4"/>
  <c r="BR45" i="4"/>
  <c r="BS44" i="4"/>
  <c r="BR44" i="4"/>
  <c r="BS43" i="4"/>
  <c r="BR43" i="4"/>
  <c r="BQ42" i="4"/>
  <c r="K18" i="22" s="1"/>
  <c r="BS38" i="4"/>
  <c r="BR38" i="4"/>
  <c r="BS37" i="4"/>
  <c r="BR37" i="4"/>
  <c r="BS36" i="4"/>
  <c r="BR36" i="4"/>
  <c r="BS35" i="4"/>
  <c r="BR35" i="4"/>
  <c r="BQ34" i="4"/>
  <c r="K15" i="22" s="1"/>
  <c r="BS33" i="4"/>
  <c r="BR33" i="4"/>
  <c r="BS32" i="4"/>
  <c r="BR32" i="4"/>
  <c r="BS30" i="4"/>
  <c r="BR30" i="4"/>
  <c r="BS29" i="4"/>
  <c r="BR29" i="4"/>
  <c r="BS28" i="4"/>
  <c r="BR28" i="4"/>
  <c r="BS27" i="4"/>
  <c r="BR27" i="4"/>
  <c r="BS26" i="4"/>
  <c r="BR26" i="4"/>
  <c r="BQ25" i="4"/>
  <c r="K14" i="22" s="1"/>
  <c r="BS23" i="4"/>
  <c r="BR23" i="4"/>
  <c r="BS22" i="4"/>
  <c r="BR22" i="4"/>
  <c r="BS21" i="4"/>
  <c r="BR21" i="4"/>
  <c r="BS20" i="4"/>
  <c r="BR20" i="4"/>
  <c r="BS19" i="4"/>
  <c r="BR19" i="4"/>
  <c r="BS18" i="4"/>
  <c r="BR18" i="4"/>
  <c r="BS17" i="4"/>
  <c r="BR17" i="4"/>
  <c r="BS14" i="4"/>
  <c r="BR14" i="4"/>
  <c r="BQ13" i="4"/>
  <c r="BS12" i="4"/>
  <c r="BR12" i="4"/>
  <c r="BS11" i="4"/>
  <c r="BR11" i="4"/>
  <c r="BS10" i="4"/>
  <c r="BR10" i="4"/>
  <c r="BS9" i="4"/>
  <c r="BR9" i="4"/>
  <c r="BS8" i="4"/>
  <c r="BR8" i="4"/>
  <c r="BS7" i="4"/>
  <c r="BR7" i="4"/>
  <c r="BS6" i="4"/>
  <c r="BR6" i="4"/>
  <c r="BS5" i="4"/>
  <c r="BR5" i="4"/>
  <c r="BQ4" i="4"/>
  <c r="CD47" i="8"/>
  <c r="CC47" i="8"/>
  <c r="CD43" i="8"/>
  <c r="CC43" i="8"/>
  <c r="CD39" i="8"/>
  <c r="CC39" i="8"/>
  <c r="CD38" i="8"/>
  <c r="CC38" i="8"/>
  <c r="CD36" i="8"/>
  <c r="CC36" i="8"/>
  <c r="CD35" i="8"/>
  <c r="CC35" i="8"/>
  <c r="CD33" i="8"/>
  <c r="CC33" i="8"/>
  <c r="CD32" i="8"/>
  <c r="CC32" i="8"/>
  <c r="CD30" i="8"/>
  <c r="CC30" i="8"/>
  <c r="CD29" i="8"/>
  <c r="CC29" i="8"/>
  <c r="CD27" i="8"/>
  <c r="CC27" i="8"/>
  <c r="CB27" i="8"/>
  <c r="CB51" i="8" s="1"/>
  <c r="CD22" i="8"/>
  <c r="CB21" i="8"/>
  <c r="CD20" i="8"/>
  <c r="CC20" i="8"/>
  <c r="CD17" i="8"/>
  <c r="CC17" i="8"/>
  <c r="CD16" i="8"/>
  <c r="CC16" i="8"/>
  <c r="CD15" i="8"/>
  <c r="CC15" i="8"/>
  <c r="CD14" i="8"/>
  <c r="CC14" i="8"/>
  <c r="CD9" i="8"/>
  <c r="CC9" i="8"/>
  <c r="CD5" i="8"/>
  <c r="CC5" i="8"/>
  <c r="CD4" i="8"/>
  <c r="CC4" i="8"/>
  <c r="BU13" i="4" l="1"/>
  <c r="K8" i="22"/>
  <c r="BU4" i="4"/>
  <c r="K4" i="22"/>
  <c r="K16" i="22"/>
  <c r="BU34" i="4"/>
  <c r="BU25" i="4"/>
  <c r="BQ41" i="4"/>
  <c r="K20" i="22" s="1"/>
  <c r="BU42" i="4"/>
  <c r="AB28" i="24"/>
  <c r="AB31" i="24"/>
  <c r="AB45" i="24"/>
  <c r="AB46" i="24"/>
  <c r="CB8" i="8"/>
  <c r="BQ75" i="4"/>
  <c r="BQ67" i="4"/>
  <c r="BQ60" i="4"/>
  <c r="BQ24" i="4"/>
  <c r="BU24" i="4" s="1"/>
  <c r="BQ3" i="4"/>
  <c r="BU3" i="4" s="1"/>
  <c r="K21" i="22" l="1"/>
  <c r="K12" i="22"/>
  <c r="AB18" i="24"/>
  <c r="AC18" i="24" s="1"/>
  <c r="AD18" i="24" s="1"/>
  <c r="CF18" i="8"/>
  <c r="CD18" i="8"/>
  <c r="BU41" i="4"/>
  <c r="CB23" i="8"/>
  <c r="AB11" i="24"/>
  <c r="CF11" i="8"/>
  <c r="AB44" i="24"/>
  <c r="AB69" i="24" s="1"/>
  <c r="AC31" i="24"/>
  <c r="AD31" i="24" s="1"/>
  <c r="AE31" i="24" s="1"/>
  <c r="AC28" i="24"/>
  <c r="AD28" i="24" s="1"/>
  <c r="AE28" i="24" s="1"/>
  <c r="AC46" i="24"/>
  <c r="AD46" i="24" s="1"/>
  <c r="AE46" i="24" s="1"/>
  <c r="AC45" i="24"/>
  <c r="AD45" i="24" s="1"/>
  <c r="AE45" i="24" s="1"/>
  <c r="BQ49" i="4"/>
  <c r="BQ50" i="4" s="1"/>
  <c r="CB63" i="8"/>
  <c r="CB69" i="8"/>
  <c r="CB57" i="8"/>
  <c r="CB56" i="8"/>
  <c r="CB68" i="8"/>
  <c r="CB70" i="8"/>
  <c r="CB61" i="8"/>
  <c r="CB55" i="8"/>
  <c r="CB54" i="8"/>
  <c r="CB62" i="8"/>
  <c r="CB58" i="8"/>
  <c r="CB60" i="8"/>
  <c r="CB67" i="8"/>
  <c r="CB52" i="8"/>
  <c r="CD11" i="8"/>
  <c r="CB12" i="8"/>
  <c r="CB71" i="8"/>
  <c r="CB53" i="8"/>
  <c r="CB59" i="8"/>
  <c r="CB24" i="8" l="1"/>
  <c r="W23" i="7"/>
  <c r="J23" i="18"/>
  <c r="J12" i="18" s="1"/>
  <c r="AE18" i="24"/>
  <c r="J17" i="20" s="1"/>
  <c r="CF19" i="8"/>
  <c r="AB19" i="24"/>
  <c r="AC19" i="24" s="1"/>
  <c r="CD19" i="8"/>
  <c r="BU49" i="4"/>
  <c r="CD23" i="8"/>
  <c r="AB70" i="24"/>
  <c r="AB68" i="24"/>
  <c r="AB67" i="24"/>
  <c r="AC44" i="24"/>
  <c r="AB71" i="24"/>
  <c r="AB54" i="24"/>
  <c r="AB53" i="24"/>
  <c r="AB59" i="24"/>
  <c r="AB63" i="24"/>
  <c r="AB58" i="24"/>
  <c r="AB62" i="24"/>
  <c r="AB57" i="24"/>
  <c r="AB56" i="24"/>
  <c r="AB60" i="24"/>
  <c r="AB61" i="24"/>
  <c r="AB55" i="24"/>
  <c r="AB12" i="24"/>
  <c r="AC11" i="24"/>
  <c r="AD11" i="24" s="1"/>
  <c r="AB52" i="24"/>
  <c r="AB23" i="24"/>
  <c r="CF23" i="8"/>
  <c r="U28" i="7"/>
  <c r="X28" i="7" s="1"/>
  <c r="U45" i="7"/>
  <c r="X45" i="7" s="1"/>
  <c r="U37" i="7"/>
  <c r="X37" i="7" s="1"/>
  <c r="U34" i="7"/>
  <c r="X34" i="7" s="1"/>
  <c r="U31" i="7"/>
  <c r="X31" i="7" s="1"/>
  <c r="J16" i="18" l="1"/>
  <c r="J18" i="18"/>
  <c r="W24" i="7"/>
  <c r="J6" i="18"/>
  <c r="J20" i="18"/>
  <c r="J10" i="18"/>
  <c r="J8" i="18"/>
  <c r="J14" i="18"/>
  <c r="AE11" i="24"/>
  <c r="J10" i="20" s="1"/>
  <c r="J11" i="20" s="1"/>
  <c r="AC55" i="24"/>
  <c r="AD44" i="24"/>
  <c r="AE44" i="24" s="1"/>
  <c r="AC12" i="24"/>
  <c r="AC59" i="24"/>
  <c r="AC61" i="24"/>
  <c r="AC71" i="24"/>
  <c r="AC53" i="24"/>
  <c r="AC68" i="24"/>
  <c r="AC60" i="24"/>
  <c r="AC58" i="24"/>
  <c r="AC67" i="24"/>
  <c r="AC57" i="24"/>
  <c r="AC62" i="24"/>
  <c r="AC56" i="24"/>
  <c r="AC54" i="24"/>
  <c r="AC63" i="24"/>
  <c r="AC52" i="24"/>
  <c r="AC69" i="24"/>
  <c r="AB24" i="24"/>
  <c r="AC23" i="24"/>
  <c r="AD23" i="24" s="1"/>
  <c r="AC70" i="24"/>
  <c r="U46" i="7"/>
  <c r="X46" i="7" s="1"/>
  <c r="AE66" i="24" l="1"/>
  <c r="AE65" i="24"/>
  <c r="AE64" i="24"/>
  <c r="J21" i="20"/>
  <c r="J22" i="20" s="1"/>
  <c r="AE23" i="24"/>
  <c r="AD70" i="24"/>
  <c r="AD55" i="24"/>
  <c r="AD52" i="24"/>
  <c r="AE12" i="24"/>
  <c r="AD12" i="24"/>
  <c r="AD69" i="24"/>
  <c r="AC24" i="24"/>
  <c r="AE52" i="24"/>
  <c r="AD59" i="24"/>
  <c r="AD67" i="24"/>
  <c r="AD62" i="24"/>
  <c r="AD58" i="24"/>
  <c r="AD56" i="24"/>
  <c r="AD60" i="24"/>
  <c r="AD71" i="24"/>
  <c r="AD53" i="24"/>
  <c r="AD61" i="24"/>
  <c r="AD57" i="24"/>
  <c r="AD54" i="24"/>
  <c r="AD63" i="24"/>
  <c r="AD68" i="24"/>
  <c r="U44" i="7"/>
  <c r="X44" i="7" s="1"/>
  <c r="R73" i="11"/>
  <c r="R68" i="11"/>
  <c r="R65" i="11"/>
  <c r="R61" i="11"/>
  <c r="R66" i="11" s="1"/>
  <c r="R58" i="11"/>
  <c r="R53" i="11"/>
  <c r="U53" i="11" s="1"/>
  <c r="R42" i="11"/>
  <c r="R34" i="11"/>
  <c r="U34" i="11" s="1"/>
  <c r="R25" i="11"/>
  <c r="U25" i="11" s="1"/>
  <c r="R13" i="11"/>
  <c r="U13" i="11" s="1"/>
  <c r="R4" i="11"/>
  <c r="U4" i="11" s="1"/>
  <c r="E23" i="18"/>
  <c r="E4" i="18" l="1"/>
  <c r="R24" i="11"/>
  <c r="U24" i="11" s="1"/>
  <c r="R41" i="11"/>
  <c r="U41" i="11" s="1"/>
  <c r="U42" i="11"/>
  <c r="E16" i="18"/>
  <c r="E14" i="18"/>
  <c r="E18" i="18"/>
  <c r="E20" i="18"/>
  <c r="E8" i="18"/>
  <c r="E12" i="18"/>
  <c r="E10" i="18"/>
  <c r="E6" i="18"/>
  <c r="R59" i="11"/>
  <c r="AE70" i="24"/>
  <c r="AE69" i="24"/>
  <c r="R74" i="11"/>
  <c r="R3" i="11"/>
  <c r="U3" i="11" s="1"/>
  <c r="AE24" i="24"/>
  <c r="AD24" i="24"/>
  <c r="AE68" i="24"/>
  <c r="AE60" i="24"/>
  <c r="AE54" i="24"/>
  <c r="AE63" i="24"/>
  <c r="AE53" i="24"/>
  <c r="AE71" i="24"/>
  <c r="AE57" i="24"/>
  <c r="AE61" i="24"/>
  <c r="AE62" i="24"/>
  <c r="AE59" i="24"/>
  <c r="AE56" i="24"/>
  <c r="AE58" i="24"/>
  <c r="AE67" i="24"/>
  <c r="AE55" i="24"/>
  <c r="CC22" i="8"/>
  <c r="CA22" i="8"/>
  <c r="BZ22" i="8"/>
  <c r="BN74" i="4"/>
  <c r="BN69" i="4"/>
  <c r="BR69" i="4" s="1"/>
  <c r="BN66" i="4"/>
  <c r="BN62" i="4"/>
  <c r="BR62" i="4" s="1"/>
  <c r="BN59" i="4"/>
  <c r="BN53" i="4"/>
  <c r="BR53" i="4" s="1"/>
  <c r="BN42" i="4"/>
  <c r="BN34" i="4"/>
  <c r="BN25" i="4"/>
  <c r="BN13" i="4"/>
  <c r="BN4" i="4"/>
  <c r="R49" i="11" l="1"/>
  <c r="U49" i="11" s="1"/>
  <c r="E22" i="18"/>
  <c r="CB42" i="4"/>
  <c r="J18" i="22"/>
  <c r="J8" i="22"/>
  <c r="CB13" i="4"/>
  <c r="BR4" i="4"/>
  <c r="CB4" i="4"/>
  <c r="J4" i="22"/>
  <c r="J15" i="22"/>
  <c r="CB34" i="4"/>
  <c r="BR25" i="4"/>
  <c r="J14" i="22"/>
  <c r="CB25" i="4"/>
  <c r="BN41" i="4"/>
  <c r="BR42" i="4"/>
  <c r="BR13" i="4"/>
  <c r="BR34" i="4"/>
  <c r="BN24" i="4"/>
  <c r="CB24" i="4" s="1"/>
  <c r="BN3" i="4"/>
  <c r="CB3" i="4" s="1"/>
  <c r="BN75" i="4"/>
  <c r="BN67" i="4"/>
  <c r="BN60" i="4"/>
  <c r="BK69" i="4"/>
  <c r="AD53" i="4"/>
  <c r="AD59" i="4"/>
  <c r="AD62" i="4"/>
  <c r="AD66" i="4"/>
  <c r="AD67" i="4" s="1"/>
  <c r="AD69" i="4"/>
  <c r="AD74" i="4"/>
  <c r="J12" i="22" l="1"/>
  <c r="J16" i="22"/>
  <c r="CB41" i="4"/>
  <c r="J20" i="22"/>
  <c r="J21" i="22" s="1"/>
  <c r="AD75" i="4"/>
  <c r="BR3" i="4"/>
  <c r="BR41" i="4"/>
  <c r="BR24" i="4"/>
  <c r="BN49" i="4"/>
  <c r="CB49" i="4" s="1"/>
  <c r="AD60" i="4"/>
  <c r="BR49" i="4" l="1"/>
  <c r="U10" i="7" l="1"/>
  <c r="H16" i="20"/>
  <c r="H15" i="20"/>
  <c r="H14" i="20"/>
  <c r="H13" i="20"/>
  <c r="D5" i="20" l="1"/>
  <c r="F14" i="20"/>
  <c r="F16" i="20"/>
  <c r="F13" i="20"/>
  <c r="F15" i="20"/>
  <c r="F17" i="20"/>
  <c r="D22" i="20"/>
  <c r="H3" i="20"/>
  <c r="H4" i="20"/>
  <c r="D7" i="20"/>
  <c r="D9" i="20"/>
  <c r="F3" i="20"/>
  <c r="F9" i="20" l="1"/>
  <c r="F5" i="20"/>
  <c r="H19" i="18"/>
  <c r="F19" i="18"/>
  <c r="H13" i="18"/>
  <c r="F13" i="18"/>
  <c r="H5" i="18"/>
  <c r="F7" i="18"/>
  <c r="H7" i="18"/>
  <c r="H15" i="18"/>
  <c r="F15" i="18"/>
  <c r="H17" i="18"/>
  <c r="F17" i="18"/>
  <c r="F9" i="18"/>
  <c r="H9" i="18"/>
  <c r="H11" i="18"/>
  <c r="F11" i="18"/>
  <c r="F4" i="20"/>
  <c r="H5" i="20"/>
  <c r="H9" i="20"/>
  <c r="H8" i="20"/>
  <c r="F8" i="20"/>
  <c r="D11" i="20"/>
  <c r="BO34" i="10"/>
  <c r="BO33" i="10"/>
  <c r="BO31" i="10"/>
  <c r="BN31" i="10"/>
  <c r="BO30" i="10"/>
  <c r="BN30" i="10"/>
  <c r="BO29" i="10"/>
  <c r="BN29" i="10"/>
  <c r="BO28" i="10"/>
  <c r="BN28" i="10"/>
  <c r="BO27" i="10"/>
  <c r="BN27" i="10"/>
  <c r="BO26" i="10"/>
  <c r="BN26" i="10"/>
  <c r="BO25" i="10"/>
  <c r="BN25" i="10"/>
  <c r="BO24" i="10"/>
  <c r="BN24" i="10"/>
  <c r="BO23" i="10"/>
  <c r="BN23" i="10"/>
  <c r="BO22" i="10"/>
  <c r="BN22" i="10"/>
  <c r="BO21" i="10"/>
  <c r="BN21" i="10"/>
  <c r="BO20" i="10"/>
  <c r="BN20" i="10"/>
  <c r="BO19" i="10"/>
  <c r="BN19" i="10"/>
  <c r="BO18" i="10"/>
  <c r="BN18" i="10"/>
  <c r="BO17" i="10"/>
  <c r="BN17" i="10"/>
  <c r="BO16" i="10"/>
  <c r="BN16" i="10"/>
  <c r="BO15" i="10"/>
  <c r="BN15" i="10"/>
  <c r="BO14" i="10"/>
  <c r="BN14" i="10"/>
  <c r="BO13" i="10"/>
  <c r="BN13" i="10"/>
  <c r="BO12" i="10"/>
  <c r="BO11" i="10"/>
  <c r="BN11" i="10"/>
  <c r="BO10" i="10"/>
  <c r="BN10" i="10"/>
  <c r="BO9" i="10"/>
  <c r="BN9" i="10"/>
  <c r="BO8" i="10"/>
  <c r="BN8" i="10"/>
  <c r="BO7" i="10"/>
  <c r="BN7" i="10"/>
  <c r="BO6" i="10"/>
  <c r="BN6" i="10"/>
  <c r="BO5" i="10"/>
  <c r="BN5" i="10"/>
  <c r="BO4" i="10"/>
  <c r="BN4" i="10"/>
  <c r="S23" i="8" l="1"/>
  <c r="S22" i="8"/>
  <c r="S20" i="8"/>
  <c r="R22" i="8"/>
  <c r="P22" i="8"/>
  <c r="O22" i="8"/>
  <c r="M22" i="8"/>
  <c r="L22" i="8"/>
  <c r="J22" i="8"/>
  <c r="I22" i="8"/>
  <c r="BC22" i="8"/>
  <c r="BB22" i="8"/>
  <c r="AZ22" i="8"/>
  <c r="AY22" i="8"/>
  <c r="AW22" i="8"/>
  <c r="AV22" i="8"/>
  <c r="AT22" i="8"/>
  <c r="AS22" i="8"/>
  <c r="AQ22" i="8"/>
  <c r="AP22" i="8"/>
  <c r="AN22" i="8"/>
  <c r="AM22" i="8"/>
  <c r="AK22" i="8"/>
  <c r="AJ22" i="8"/>
  <c r="AH22" i="8"/>
  <c r="AG22" i="8"/>
  <c r="AE22" i="8"/>
  <c r="AD22" i="8"/>
  <c r="AB22" i="8"/>
  <c r="AA22" i="8"/>
  <c r="Y22" i="8"/>
  <c r="X22" i="8"/>
  <c r="V22" i="8"/>
  <c r="U22" i="8"/>
  <c r="BO22" i="8"/>
  <c r="BN22" i="8"/>
  <c r="BL22" i="8"/>
  <c r="BK22" i="8"/>
  <c r="BI22" i="8"/>
  <c r="BH22" i="8"/>
  <c r="BF22" i="8"/>
  <c r="BE22" i="8"/>
  <c r="CA43" i="8"/>
  <c r="CA47" i="8"/>
  <c r="BZ47" i="8"/>
  <c r="BZ43" i="8"/>
  <c r="CA39" i="8"/>
  <c r="BZ39" i="8"/>
  <c r="CA38" i="8"/>
  <c r="BZ38" i="8"/>
  <c r="CA36" i="8"/>
  <c r="BZ36" i="8"/>
  <c r="CA35" i="8"/>
  <c r="BZ35" i="8"/>
  <c r="CA33" i="8"/>
  <c r="BZ33" i="8"/>
  <c r="CA32" i="8"/>
  <c r="BZ32" i="8"/>
  <c r="CA30" i="8"/>
  <c r="BZ30" i="8"/>
  <c r="CA29" i="8"/>
  <c r="BZ29" i="8"/>
  <c r="BZ4" i="8"/>
  <c r="CA17" i="8"/>
  <c r="BZ17" i="8"/>
  <c r="CA16" i="8"/>
  <c r="BZ16" i="8"/>
  <c r="CA15" i="8"/>
  <c r="BZ15" i="8"/>
  <c r="CA14" i="8"/>
  <c r="BZ14" i="8"/>
  <c r="CA9" i="8"/>
  <c r="BZ9" i="8"/>
  <c r="CA5" i="8"/>
  <c r="BZ5" i="8"/>
  <c r="CA4" i="8"/>
  <c r="S18" i="8"/>
  <c r="J20" i="7"/>
  <c r="J18" i="7"/>
  <c r="BY58" i="8" l="1"/>
  <c r="X10" i="25"/>
  <c r="Y10" i="25" s="1"/>
  <c r="T10" i="25"/>
  <c r="U10" i="25" s="1"/>
  <c r="P10" i="25"/>
  <c r="Q10" i="25" s="1"/>
  <c r="L10" i="25"/>
  <c r="M10" i="25" s="1"/>
  <c r="H10" i="25"/>
  <c r="X9" i="25"/>
  <c r="Y9" i="25" s="1"/>
  <c r="T9" i="25"/>
  <c r="U9" i="25" s="1"/>
  <c r="P9" i="25"/>
  <c r="L9" i="25"/>
  <c r="M9" i="25" s="1"/>
  <c r="H9" i="25"/>
  <c r="I9" i="25" s="1"/>
  <c r="X8" i="25"/>
  <c r="Y8" i="25" s="1"/>
  <c r="T8" i="25"/>
  <c r="U8" i="25" s="1"/>
  <c r="P8" i="25"/>
  <c r="L8" i="25"/>
  <c r="M8" i="25" s="1"/>
  <c r="H8" i="25"/>
  <c r="X7" i="25"/>
  <c r="Y7" i="25" s="1"/>
  <c r="T7" i="25"/>
  <c r="U7" i="25" s="1"/>
  <c r="P7" i="25"/>
  <c r="Q7" i="25" s="1"/>
  <c r="L7" i="25"/>
  <c r="M7" i="25" s="1"/>
  <c r="H7" i="25"/>
  <c r="I7" i="25" s="1"/>
  <c r="X6" i="25"/>
  <c r="T6" i="25"/>
  <c r="U6" i="25" s="1"/>
  <c r="P6" i="25"/>
  <c r="L6" i="25"/>
  <c r="M6" i="25" s="1"/>
  <c r="H6" i="25"/>
  <c r="X5" i="25"/>
  <c r="Y5" i="25" s="1"/>
  <c r="T5" i="25"/>
  <c r="U5" i="25" s="1"/>
  <c r="P5" i="25"/>
  <c r="L5" i="25"/>
  <c r="M5" i="25" s="1"/>
  <c r="H5" i="25"/>
  <c r="I5" i="25" s="1"/>
  <c r="X4" i="25"/>
  <c r="Y4" i="25" s="1"/>
  <c r="T4" i="25"/>
  <c r="U4" i="25" s="1"/>
  <c r="P4" i="25"/>
  <c r="L4" i="25"/>
  <c r="M4" i="25" s="1"/>
  <c r="H4" i="25"/>
  <c r="I4" i="25" s="1"/>
  <c r="X34" i="25"/>
  <c r="Y34" i="25" s="1"/>
  <c r="Z34" i="25" s="1"/>
  <c r="AA34" i="25" s="1"/>
  <c r="T34" i="25"/>
  <c r="U34" i="25" s="1"/>
  <c r="V34" i="25" s="1"/>
  <c r="W34" i="25" s="1"/>
  <c r="P34" i="25"/>
  <c r="Q34" i="25" s="1"/>
  <c r="R34" i="25" s="1"/>
  <c r="S34" i="25" s="1"/>
  <c r="L34" i="25"/>
  <c r="M34" i="25" s="1"/>
  <c r="N34" i="25" s="1"/>
  <c r="O34" i="25" s="1"/>
  <c r="H34" i="25"/>
  <c r="I34" i="25" s="1"/>
  <c r="J34" i="25" s="1"/>
  <c r="K34" i="25" s="1"/>
  <c r="X33" i="25"/>
  <c r="Y33" i="25" s="1"/>
  <c r="Z33" i="25" s="1"/>
  <c r="AA33" i="25" s="1"/>
  <c r="T33" i="25"/>
  <c r="U33" i="25" s="1"/>
  <c r="V33" i="25" s="1"/>
  <c r="W33" i="25" s="1"/>
  <c r="P33" i="25"/>
  <c r="Q33" i="25" s="1"/>
  <c r="R33" i="25" s="1"/>
  <c r="S33" i="25" s="1"/>
  <c r="L33" i="25"/>
  <c r="M33" i="25" s="1"/>
  <c r="N33" i="25" s="1"/>
  <c r="O33" i="25" s="1"/>
  <c r="H33" i="25"/>
  <c r="I33" i="25" s="1"/>
  <c r="J33" i="25" s="1"/>
  <c r="K33" i="25" s="1"/>
  <c r="X31" i="25"/>
  <c r="Y31" i="25" s="1"/>
  <c r="Z31" i="25" s="1"/>
  <c r="AA31" i="25" s="1"/>
  <c r="T31" i="25"/>
  <c r="U31" i="25" s="1"/>
  <c r="V31" i="25" s="1"/>
  <c r="W31" i="25" s="1"/>
  <c r="P31" i="25"/>
  <c r="Q31" i="25" s="1"/>
  <c r="R31" i="25" s="1"/>
  <c r="S31" i="25" s="1"/>
  <c r="L31" i="25"/>
  <c r="M31" i="25" s="1"/>
  <c r="N31" i="25" s="1"/>
  <c r="O31" i="25" s="1"/>
  <c r="H31" i="25"/>
  <c r="I31" i="25" s="1"/>
  <c r="J31" i="25" s="1"/>
  <c r="K31" i="25" s="1"/>
  <c r="X30" i="25"/>
  <c r="Y30" i="25" s="1"/>
  <c r="Z30" i="25" s="1"/>
  <c r="AA30" i="25" s="1"/>
  <c r="T30" i="25"/>
  <c r="U30" i="25" s="1"/>
  <c r="V30" i="25" s="1"/>
  <c r="W30" i="25" s="1"/>
  <c r="P30" i="25"/>
  <c r="Q30" i="25" s="1"/>
  <c r="R30" i="25" s="1"/>
  <c r="S30" i="25" s="1"/>
  <c r="L30" i="25"/>
  <c r="M30" i="25" s="1"/>
  <c r="N30" i="25" s="1"/>
  <c r="O30" i="25" s="1"/>
  <c r="H30" i="25"/>
  <c r="I30" i="25" s="1"/>
  <c r="J30" i="25" s="1"/>
  <c r="K30" i="25" s="1"/>
  <c r="X29" i="25"/>
  <c r="Y29" i="25" s="1"/>
  <c r="Z29" i="25" s="1"/>
  <c r="AA29" i="25" s="1"/>
  <c r="T29" i="25"/>
  <c r="U29" i="25" s="1"/>
  <c r="V29" i="25" s="1"/>
  <c r="W29" i="25" s="1"/>
  <c r="P29" i="25"/>
  <c r="Q29" i="25" s="1"/>
  <c r="R29" i="25" s="1"/>
  <c r="S29" i="25" s="1"/>
  <c r="L29" i="25"/>
  <c r="M29" i="25" s="1"/>
  <c r="N29" i="25" s="1"/>
  <c r="O29" i="25" s="1"/>
  <c r="H29" i="25"/>
  <c r="I29" i="25" s="1"/>
  <c r="J29" i="25" s="1"/>
  <c r="K29" i="25" s="1"/>
  <c r="X28" i="25"/>
  <c r="Y28" i="25" s="1"/>
  <c r="Z28" i="25" s="1"/>
  <c r="AA28" i="25" s="1"/>
  <c r="AA35" i="25" s="1"/>
  <c r="T28" i="25"/>
  <c r="U28" i="25" s="1"/>
  <c r="V28" i="25" s="1"/>
  <c r="W28" i="25" s="1"/>
  <c r="P28" i="25"/>
  <c r="Q28" i="25" s="1"/>
  <c r="R28" i="25" s="1"/>
  <c r="S28" i="25" s="1"/>
  <c r="L28" i="25"/>
  <c r="M28" i="25" s="1"/>
  <c r="N28" i="25" s="1"/>
  <c r="O28" i="25" s="1"/>
  <c r="H28" i="25"/>
  <c r="I28" i="25" s="1"/>
  <c r="J28" i="25" s="1"/>
  <c r="K28" i="25" s="1"/>
  <c r="X27" i="25"/>
  <c r="Y27" i="25" s="1"/>
  <c r="Z27" i="25" s="1"/>
  <c r="AA27" i="25" s="1"/>
  <c r="T27" i="25"/>
  <c r="U27" i="25" s="1"/>
  <c r="V27" i="25" s="1"/>
  <c r="W27" i="25" s="1"/>
  <c r="P27" i="25"/>
  <c r="Q27" i="25" s="1"/>
  <c r="R27" i="25" s="1"/>
  <c r="S27" i="25" s="1"/>
  <c r="L27" i="25"/>
  <c r="M27" i="25" s="1"/>
  <c r="N27" i="25" s="1"/>
  <c r="O27" i="25" s="1"/>
  <c r="H27" i="25"/>
  <c r="I27" i="25" s="1"/>
  <c r="J27" i="25" s="1"/>
  <c r="K27" i="25" s="1"/>
  <c r="X26" i="25"/>
  <c r="Y26" i="25" s="1"/>
  <c r="Z26" i="25" s="1"/>
  <c r="AA26" i="25" s="1"/>
  <c r="T26" i="25"/>
  <c r="U26" i="25" s="1"/>
  <c r="V26" i="25" s="1"/>
  <c r="W26" i="25" s="1"/>
  <c r="P26" i="25"/>
  <c r="Q26" i="25" s="1"/>
  <c r="R26" i="25" s="1"/>
  <c r="S26" i="25" s="1"/>
  <c r="L26" i="25"/>
  <c r="M26" i="25" s="1"/>
  <c r="N26" i="25" s="1"/>
  <c r="O26" i="25" s="1"/>
  <c r="H26" i="25"/>
  <c r="I26" i="25" s="1"/>
  <c r="J26" i="25" s="1"/>
  <c r="K26" i="25" s="1"/>
  <c r="X25" i="25"/>
  <c r="Y25" i="25" s="1"/>
  <c r="Z25" i="25" s="1"/>
  <c r="AA25" i="25" s="1"/>
  <c r="T25" i="25"/>
  <c r="U25" i="25" s="1"/>
  <c r="V25" i="25" s="1"/>
  <c r="W25" i="25" s="1"/>
  <c r="P25" i="25"/>
  <c r="Q25" i="25" s="1"/>
  <c r="R25" i="25" s="1"/>
  <c r="S25" i="25" s="1"/>
  <c r="L25" i="25"/>
  <c r="M25" i="25" s="1"/>
  <c r="N25" i="25" s="1"/>
  <c r="O25" i="25" s="1"/>
  <c r="H25" i="25"/>
  <c r="I25" i="25" s="1"/>
  <c r="J25" i="25" s="1"/>
  <c r="K25" i="25" s="1"/>
  <c r="X24" i="25"/>
  <c r="Y24" i="25" s="1"/>
  <c r="Z24" i="25" s="1"/>
  <c r="AA24" i="25" s="1"/>
  <c r="T24" i="25"/>
  <c r="U24" i="25" s="1"/>
  <c r="V24" i="25" s="1"/>
  <c r="W24" i="25" s="1"/>
  <c r="P24" i="25"/>
  <c r="Q24" i="25" s="1"/>
  <c r="R24" i="25" s="1"/>
  <c r="S24" i="25" s="1"/>
  <c r="L24" i="25"/>
  <c r="M24" i="25" s="1"/>
  <c r="N24" i="25" s="1"/>
  <c r="O24" i="25" s="1"/>
  <c r="H24" i="25"/>
  <c r="I24" i="25" s="1"/>
  <c r="J24" i="25" s="1"/>
  <c r="K24" i="25" s="1"/>
  <c r="X23" i="25"/>
  <c r="Y23" i="25" s="1"/>
  <c r="Z23" i="25" s="1"/>
  <c r="AA23" i="25" s="1"/>
  <c r="T23" i="25"/>
  <c r="U23" i="25" s="1"/>
  <c r="V23" i="25" s="1"/>
  <c r="W23" i="25" s="1"/>
  <c r="P23" i="25"/>
  <c r="Q23" i="25" s="1"/>
  <c r="R23" i="25" s="1"/>
  <c r="S23" i="25" s="1"/>
  <c r="L23" i="25"/>
  <c r="M23" i="25" s="1"/>
  <c r="N23" i="25" s="1"/>
  <c r="O23" i="25" s="1"/>
  <c r="H23" i="25"/>
  <c r="I23" i="25" s="1"/>
  <c r="J23" i="25" s="1"/>
  <c r="K23" i="25" s="1"/>
  <c r="X22" i="25"/>
  <c r="Y22" i="25" s="1"/>
  <c r="Z22" i="25" s="1"/>
  <c r="AA22" i="25" s="1"/>
  <c r="T22" i="25"/>
  <c r="U22" i="25" s="1"/>
  <c r="V22" i="25" s="1"/>
  <c r="W22" i="25" s="1"/>
  <c r="P22" i="25"/>
  <c r="Q22" i="25" s="1"/>
  <c r="R22" i="25" s="1"/>
  <c r="S22" i="25" s="1"/>
  <c r="L22" i="25"/>
  <c r="M22" i="25" s="1"/>
  <c r="N22" i="25" s="1"/>
  <c r="O22" i="25" s="1"/>
  <c r="H22" i="25"/>
  <c r="I22" i="25" s="1"/>
  <c r="J22" i="25" s="1"/>
  <c r="K22" i="25" s="1"/>
  <c r="X21" i="25"/>
  <c r="Y21" i="25" s="1"/>
  <c r="Z21" i="25" s="1"/>
  <c r="AA21" i="25" s="1"/>
  <c r="T21" i="25"/>
  <c r="U21" i="25" s="1"/>
  <c r="V21" i="25" s="1"/>
  <c r="W21" i="25" s="1"/>
  <c r="P21" i="25"/>
  <c r="Q21" i="25" s="1"/>
  <c r="R21" i="25" s="1"/>
  <c r="S21" i="25" s="1"/>
  <c r="L21" i="25"/>
  <c r="M21" i="25" s="1"/>
  <c r="N21" i="25" s="1"/>
  <c r="O21" i="25" s="1"/>
  <c r="H21" i="25"/>
  <c r="I21" i="25" s="1"/>
  <c r="J21" i="25" s="1"/>
  <c r="K21" i="25" s="1"/>
  <c r="X20" i="25"/>
  <c r="Y20" i="25" s="1"/>
  <c r="Z20" i="25" s="1"/>
  <c r="AA20" i="25" s="1"/>
  <c r="T20" i="25"/>
  <c r="U20" i="25" s="1"/>
  <c r="V20" i="25" s="1"/>
  <c r="W20" i="25" s="1"/>
  <c r="P20" i="25"/>
  <c r="Q20" i="25" s="1"/>
  <c r="R20" i="25" s="1"/>
  <c r="S20" i="25" s="1"/>
  <c r="L20" i="25"/>
  <c r="M20" i="25" s="1"/>
  <c r="N20" i="25" s="1"/>
  <c r="O20" i="25" s="1"/>
  <c r="H20" i="25"/>
  <c r="I20" i="25" s="1"/>
  <c r="J20" i="25" s="1"/>
  <c r="K20" i="25" s="1"/>
  <c r="X19" i="25"/>
  <c r="Y19" i="25" s="1"/>
  <c r="Z19" i="25" s="1"/>
  <c r="AA19" i="25" s="1"/>
  <c r="T19" i="25"/>
  <c r="U19" i="25" s="1"/>
  <c r="V19" i="25" s="1"/>
  <c r="W19" i="25" s="1"/>
  <c r="P19" i="25"/>
  <c r="Q19" i="25" s="1"/>
  <c r="R19" i="25" s="1"/>
  <c r="S19" i="25" s="1"/>
  <c r="L19" i="25"/>
  <c r="M19" i="25" s="1"/>
  <c r="N19" i="25" s="1"/>
  <c r="O19" i="25" s="1"/>
  <c r="H19" i="25"/>
  <c r="I19" i="25" s="1"/>
  <c r="J19" i="25" s="1"/>
  <c r="K19" i="25" s="1"/>
  <c r="X18" i="25"/>
  <c r="Y18" i="25" s="1"/>
  <c r="Z18" i="25" s="1"/>
  <c r="AA18" i="25" s="1"/>
  <c r="T18" i="25"/>
  <c r="U18" i="25" s="1"/>
  <c r="V18" i="25" s="1"/>
  <c r="W18" i="25" s="1"/>
  <c r="P18" i="25"/>
  <c r="Q18" i="25" s="1"/>
  <c r="R18" i="25" s="1"/>
  <c r="S18" i="25" s="1"/>
  <c r="L18" i="25"/>
  <c r="M18" i="25" s="1"/>
  <c r="N18" i="25" s="1"/>
  <c r="O18" i="25" s="1"/>
  <c r="H18" i="25"/>
  <c r="I18" i="25" s="1"/>
  <c r="J18" i="25" s="1"/>
  <c r="K18" i="25" s="1"/>
  <c r="X17" i="25"/>
  <c r="Y17" i="25" s="1"/>
  <c r="Z17" i="25" s="1"/>
  <c r="AA17" i="25" s="1"/>
  <c r="T17" i="25"/>
  <c r="U17" i="25" s="1"/>
  <c r="V17" i="25" s="1"/>
  <c r="W17" i="25" s="1"/>
  <c r="P17" i="25"/>
  <c r="Q17" i="25" s="1"/>
  <c r="R17" i="25" s="1"/>
  <c r="S17" i="25" s="1"/>
  <c r="L17" i="25"/>
  <c r="M17" i="25" s="1"/>
  <c r="N17" i="25" s="1"/>
  <c r="O17" i="25" s="1"/>
  <c r="I17" i="25"/>
  <c r="J17" i="25" s="1"/>
  <c r="K17" i="25" s="1"/>
  <c r="H17" i="25"/>
  <c r="X16" i="25"/>
  <c r="Y16" i="25" s="1"/>
  <c r="Z16" i="25" s="1"/>
  <c r="AA16" i="25" s="1"/>
  <c r="T16" i="25"/>
  <c r="U16" i="25" s="1"/>
  <c r="V16" i="25" s="1"/>
  <c r="W16" i="25" s="1"/>
  <c r="P16" i="25"/>
  <c r="Q16" i="25" s="1"/>
  <c r="R16" i="25" s="1"/>
  <c r="S16" i="25" s="1"/>
  <c r="L16" i="25"/>
  <c r="M16" i="25" s="1"/>
  <c r="N16" i="25" s="1"/>
  <c r="O16" i="25" s="1"/>
  <c r="H16" i="25"/>
  <c r="I16" i="25" s="1"/>
  <c r="J16" i="25" s="1"/>
  <c r="K16" i="25" s="1"/>
  <c r="X15" i="25"/>
  <c r="Y15" i="25" s="1"/>
  <c r="Z15" i="25" s="1"/>
  <c r="AA15" i="25" s="1"/>
  <c r="T15" i="25"/>
  <c r="U15" i="25" s="1"/>
  <c r="V15" i="25" s="1"/>
  <c r="W15" i="25" s="1"/>
  <c r="P15" i="25"/>
  <c r="Q15" i="25" s="1"/>
  <c r="R15" i="25" s="1"/>
  <c r="S15" i="25" s="1"/>
  <c r="L15" i="25"/>
  <c r="M15" i="25" s="1"/>
  <c r="N15" i="25" s="1"/>
  <c r="O15" i="25" s="1"/>
  <c r="H15" i="25"/>
  <c r="I15" i="25" s="1"/>
  <c r="J15" i="25" s="1"/>
  <c r="K15" i="25" s="1"/>
  <c r="X14" i="25"/>
  <c r="Y14" i="25" s="1"/>
  <c r="Z14" i="25" s="1"/>
  <c r="AA14" i="25" s="1"/>
  <c r="T14" i="25"/>
  <c r="U14" i="25" s="1"/>
  <c r="V14" i="25" s="1"/>
  <c r="W14" i="25" s="1"/>
  <c r="P14" i="25"/>
  <c r="Q14" i="25" s="1"/>
  <c r="R14" i="25" s="1"/>
  <c r="S14" i="25" s="1"/>
  <c r="L14" i="25"/>
  <c r="M14" i="25" s="1"/>
  <c r="N14" i="25" s="1"/>
  <c r="O14" i="25" s="1"/>
  <c r="H14" i="25"/>
  <c r="I14" i="25" s="1"/>
  <c r="J14" i="25" s="1"/>
  <c r="K14" i="25" s="1"/>
  <c r="X13" i="25"/>
  <c r="Y13" i="25" s="1"/>
  <c r="Z13" i="25" s="1"/>
  <c r="AA13" i="25" s="1"/>
  <c r="T13" i="25"/>
  <c r="U13" i="25" s="1"/>
  <c r="V13" i="25" s="1"/>
  <c r="W13" i="25" s="1"/>
  <c r="P13" i="25"/>
  <c r="Q13" i="25" s="1"/>
  <c r="R13" i="25" s="1"/>
  <c r="S13" i="25" s="1"/>
  <c r="L13" i="25"/>
  <c r="M13" i="25" s="1"/>
  <c r="N13" i="25" s="1"/>
  <c r="O13" i="25" s="1"/>
  <c r="H13" i="25"/>
  <c r="I13" i="25" s="1"/>
  <c r="J13" i="25" s="1"/>
  <c r="K13" i="25" s="1"/>
  <c r="X12" i="25"/>
  <c r="Y12" i="25" s="1"/>
  <c r="Z12" i="25" s="1"/>
  <c r="AA12" i="25" s="1"/>
  <c r="T12" i="25"/>
  <c r="U12" i="25" s="1"/>
  <c r="V12" i="25" s="1"/>
  <c r="W12" i="25" s="1"/>
  <c r="P12" i="25"/>
  <c r="Q12" i="25" s="1"/>
  <c r="R12" i="25" s="1"/>
  <c r="S12" i="25" s="1"/>
  <c r="L12" i="25"/>
  <c r="M12" i="25" s="1"/>
  <c r="N12" i="25" s="1"/>
  <c r="O12" i="25" s="1"/>
  <c r="H12" i="25"/>
  <c r="I12" i="25" s="1"/>
  <c r="J12" i="25" s="1"/>
  <c r="K12" i="25" s="1"/>
  <c r="X11" i="25"/>
  <c r="Y11" i="25" s="1"/>
  <c r="Z11" i="25" s="1"/>
  <c r="AA11" i="25" s="1"/>
  <c r="T11" i="25"/>
  <c r="U11" i="25" s="1"/>
  <c r="V11" i="25" s="1"/>
  <c r="W11" i="25" s="1"/>
  <c r="P11" i="25"/>
  <c r="L11" i="25"/>
  <c r="M11" i="25" s="1"/>
  <c r="N11" i="25" s="1"/>
  <c r="O11" i="25" s="1"/>
  <c r="H11" i="25"/>
  <c r="I11" i="25" s="1"/>
  <c r="J11" i="25" s="1"/>
  <c r="K11" i="25" s="1"/>
  <c r="X3" i="25"/>
  <c r="Y3" i="25" s="1"/>
  <c r="Z3" i="25" s="1"/>
  <c r="T3" i="25"/>
  <c r="P3" i="25"/>
  <c r="Q3" i="25" s="1"/>
  <c r="R3" i="25" s="1"/>
  <c r="S3" i="25" s="1"/>
  <c r="L3" i="25"/>
  <c r="M3" i="25" s="1"/>
  <c r="N3" i="25" s="1"/>
  <c r="O3" i="25" s="1"/>
  <c r="H3" i="25"/>
  <c r="I3" i="25" s="1"/>
  <c r="K23" i="18"/>
  <c r="D34" i="25"/>
  <c r="D33" i="25"/>
  <c r="E33" i="25" s="1"/>
  <c r="F33" i="25" s="1"/>
  <c r="G33" i="25" s="1"/>
  <c r="D31" i="25"/>
  <c r="E31" i="25" s="1"/>
  <c r="F31" i="25" s="1"/>
  <c r="G31" i="25" s="1"/>
  <c r="D30" i="25"/>
  <c r="E30" i="25" s="1"/>
  <c r="F30" i="25" s="1"/>
  <c r="G30" i="25" s="1"/>
  <c r="D29" i="25"/>
  <c r="E29" i="25" s="1"/>
  <c r="F29" i="25" s="1"/>
  <c r="G29" i="25" s="1"/>
  <c r="D28" i="25"/>
  <c r="E28" i="25" s="1"/>
  <c r="F28" i="25" s="1"/>
  <c r="G28" i="25" s="1"/>
  <c r="D27" i="25"/>
  <c r="E27" i="25" s="1"/>
  <c r="F27" i="25" s="1"/>
  <c r="G27" i="25" s="1"/>
  <c r="D26" i="25"/>
  <c r="E26" i="25" s="1"/>
  <c r="F26" i="25" s="1"/>
  <c r="G26" i="25" s="1"/>
  <c r="D25" i="25"/>
  <c r="E25" i="25" s="1"/>
  <c r="F25" i="25" s="1"/>
  <c r="G25" i="25" s="1"/>
  <c r="D24" i="25"/>
  <c r="E24" i="25" s="1"/>
  <c r="F24" i="25" s="1"/>
  <c r="G24" i="25" s="1"/>
  <c r="D23" i="25"/>
  <c r="E23" i="25" s="1"/>
  <c r="F23" i="25" s="1"/>
  <c r="G23" i="25" s="1"/>
  <c r="D22" i="25"/>
  <c r="E22" i="25" s="1"/>
  <c r="F22" i="25" s="1"/>
  <c r="G22" i="25" s="1"/>
  <c r="D21" i="25"/>
  <c r="E21" i="25" s="1"/>
  <c r="F21" i="25" s="1"/>
  <c r="G21" i="25" s="1"/>
  <c r="D20" i="25"/>
  <c r="E20" i="25" s="1"/>
  <c r="F20" i="25" s="1"/>
  <c r="G20" i="25" s="1"/>
  <c r="D19" i="25"/>
  <c r="E19" i="25" s="1"/>
  <c r="F19" i="25" s="1"/>
  <c r="G19" i="25" s="1"/>
  <c r="D18" i="25"/>
  <c r="E18" i="25" s="1"/>
  <c r="F18" i="25" s="1"/>
  <c r="G18" i="25" s="1"/>
  <c r="D17" i="25"/>
  <c r="E17" i="25" s="1"/>
  <c r="F17" i="25" s="1"/>
  <c r="G17" i="25" s="1"/>
  <c r="D16" i="25"/>
  <c r="E16" i="25" s="1"/>
  <c r="F16" i="25" s="1"/>
  <c r="G16" i="25" s="1"/>
  <c r="D15" i="25"/>
  <c r="E15" i="25" s="1"/>
  <c r="F15" i="25" s="1"/>
  <c r="G15" i="25" s="1"/>
  <c r="D14" i="25"/>
  <c r="E14" i="25" s="1"/>
  <c r="F14" i="25" s="1"/>
  <c r="G14" i="25" s="1"/>
  <c r="D13" i="25"/>
  <c r="E13" i="25" s="1"/>
  <c r="F13" i="25" s="1"/>
  <c r="G13" i="25" s="1"/>
  <c r="D12" i="25"/>
  <c r="E12" i="25" s="1"/>
  <c r="F12" i="25" s="1"/>
  <c r="G12" i="25" s="1"/>
  <c r="D11" i="25"/>
  <c r="E11" i="25" s="1"/>
  <c r="D10" i="25"/>
  <c r="D9" i="25"/>
  <c r="D8" i="25"/>
  <c r="D7" i="25"/>
  <c r="D6" i="25"/>
  <c r="D5" i="25"/>
  <c r="D4" i="25"/>
  <c r="D3" i="25"/>
  <c r="E3" i="25" s="1"/>
  <c r="J17" i="8"/>
  <c r="J16" i="8"/>
  <c r="J15" i="8"/>
  <c r="J14" i="8"/>
  <c r="M17" i="8"/>
  <c r="M16" i="8"/>
  <c r="M15" i="8"/>
  <c r="M14" i="8"/>
  <c r="P17" i="8"/>
  <c r="P16" i="8"/>
  <c r="P15" i="8"/>
  <c r="P14" i="8"/>
  <c r="S17" i="8"/>
  <c r="S16" i="8"/>
  <c r="S15" i="8"/>
  <c r="S14" i="8"/>
  <c r="V14" i="8"/>
  <c r="I17" i="8"/>
  <c r="I16" i="8"/>
  <c r="I15" i="8"/>
  <c r="I14" i="8"/>
  <c r="L17" i="8"/>
  <c r="L16" i="8"/>
  <c r="L15" i="8"/>
  <c r="L14" i="8"/>
  <c r="O17" i="8"/>
  <c r="O16" i="8"/>
  <c r="O15" i="8"/>
  <c r="O14" i="8"/>
  <c r="R17" i="8"/>
  <c r="R16" i="8"/>
  <c r="R15" i="8"/>
  <c r="R14" i="8"/>
  <c r="V17" i="8"/>
  <c r="U17" i="8"/>
  <c r="V16" i="8"/>
  <c r="U16" i="8"/>
  <c r="V15" i="8"/>
  <c r="U15" i="8"/>
  <c r="U14" i="8"/>
  <c r="Y17" i="8"/>
  <c r="X17" i="8"/>
  <c r="Y16" i="8"/>
  <c r="X16" i="8"/>
  <c r="Y15" i="8"/>
  <c r="X15" i="8"/>
  <c r="Y14" i="8"/>
  <c r="X14" i="8"/>
  <c r="AB17" i="8"/>
  <c r="AA17" i="8"/>
  <c r="AB16" i="8"/>
  <c r="AA16" i="8"/>
  <c r="AB15" i="8"/>
  <c r="AA15" i="8"/>
  <c r="AB14" i="8"/>
  <c r="AA14" i="8"/>
  <c r="AE17" i="8"/>
  <c r="AD17" i="8"/>
  <c r="AE16" i="8"/>
  <c r="AD16" i="8"/>
  <c r="AE15" i="8"/>
  <c r="AD15" i="8"/>
  <c r="AE14" i="8"/>
  <c r="AD14" i="8"/>
  <c r="AH17" i="8"/>
  <c r="AG17" i="8"/>
  <c r="AH16" i="8"/>
  <c r="AG16" i="8"/>
  <c r="AH15" i="8"/>
  <c r="AG15" i="8"/>
  <c r="AH14" i="8"/>
  <c r="AG14" i="8"/>
  <c r="AK17" i="8"/>
  <c r="AJ17" i="8"/>
  <c r="AK16" i="8"/>
  <c r="AJ16" i="8"/>
  <c r="AK15" i="8"/>
  <c r="AJ15" i="8"/>
  <c r="AK14" i="8"/>
  <c r="AJ14" i="8"/>
  <c r="AN17" i="8"/>
  <c r="AM17" i="8"/>
  <c r="AN16" i="8"/>
  <c r="AM16" i="8"/>
  <c r="AN15" i="8"/>
  <c r="AM15" i="8"/>
  <c r="AN14" i="8"/>
  <c r="AM14" i="8"/>
  <c r="AQ17" i="8"/>
  <c r="AP17" i="8"/>
  <c r="AQ16" i="8"/>
  <c r="AP16" i="8"/>
  <c r="AQ15" i="8"/>
  <c r="AP15" i="8"/>
  <c r="AQ14" i="8"/>
  <c r="AP14" i="8"/>
  <c r="AT17" i="8"/>
  <c r="AS17" i="8"/>
  <c r="AT16" i="8"/>
  <c r="AS16" i="8"/>
  <c r="AT15" i="8"/>
  <c r="AS15" i="8"/>
  <c r="AT14" i="8"/>
  <c r="AS14" i="8"/>
  <c r="AW17" i="8"/>
  <c r="AV17" i="8"/>
  <c r="AW16" i="8"/>
  <c r="AV16" i="8"/>
  <c r="AW15" i="8"/>
  <c r="AV15" i="8"/>
  <c r="AW14" i="8"/>
  <c r="AV14" i="8"/>
  <c r="AZ17" i="8"/>
  <c r="AY17" i="8"/>
  <c r="AZ16" i="8"/>
  <c r="AY16" i="8"/>
  <c r="AZ15" i="8"/>
  <c r="AY15" i="8"/>
  <c r="AZ14" i="8"/>
  <c r="AY14" i="8"/>
  <c r="BC17" i="8"/>
  <c r="BB17" i="8"/>
  <c r="BC16" i="8"/>
  <c r="BB16" i="8"/>
  <c r="BC15" i="8"/>
  <c r="BB15" i="8"/>
  <c r="BC14" i="8"/>
  <c r="BB14" i="8"/>
  <c r="BF17" i="8"/>
  <c r="BE17" i="8"/>
  <c r="BF16" i="8"/>
  <c r="BE16" i="8"/>
  <c r="BF15" i="8"/>
  <c r="BE15" i="8"/>
  <c r="BF14" i="8"/>
  <c r="BE14" i="8"/>
  <c r="BI17" i="8"/>
  <c r="BH17" i="8"/>
  <c r="BI16" i="8"/>
  <c r="BH16" i="8"/>
  <c r="BI15" i="8"/>
  <c r="BH15" i="8"/>
  <c r="BI14" i="8"/>
  <c r="BH14" i="8"/>
  <c r="BL17" i="8"/>
  <c r="BK17" i="8"/>
  <c r="BL16" i="8"/>
  <c r="BK16" i="8"/>
  <c r="BL15" i="8"/>
  <c r="BK15" i="8"/>
  <c r="BL14" i="8"/>
  <c r="BK14" i="8"/>
  <c r="BO17" i="8"/>
  <c r="BN17" i="8"/>
  <c r="BO16" i="8"/>
  <c r="BN16" i="8"/>
  <c r="BO15" i="8"/>
  <c r="BN15" i="8"/>
  <c r="BO14" i="8"/>
  <c r="BN14" i="8"/>
  <c r="BX17" i="8"/>
  <c r="BW17" i="8"/>
  <c r="BX16" i="8"/>
  <c r="BW16" i="8"/>
  <c r="BX15" i="8"/>
  <c r="BW15" i="8"/>
  <c r="BX14" i="8"/>
  <c r="BW14" i="8"/>
  <c r="BU17" i="8"/>
  <c r="BT17" i="8"/>
  <c r="BU16" i="8"/>
  <c r="BT16" i="8"/>
  <c r="BU15" i="8"/>
  <c r="BT15" i="8"/>
  <c r="BU14" i="8"/>
  <c r="BT14" i="8"/>
  <c r="BR17" i="8"/>
  <c r="BQ17" i="8"/>
  <c r="BR16" i="8"/>
  <c r="BQ16" i="8"/>
  <c r="BR15" i="8"/>
  <c r="BQ15" i="8"/>
  <c r="BR14" i="8"/>
  <c r="BQ14" i="8"/>
  <c r="X47" i="24"/>
  <c r="Y47" i="24" s="1"/>
  <c r="Z47" i="24" s="1"/>
  <c r="AA47" i="24" s="1"/>
  <c r="T47" i="24"/>
  <c r="U47" i="24" s="1"/>
  <c r="V47" i="24" s="1"/>
  <c r="W47" i="24" s="1"/>
  <c r="X46" i="24"/>
  <c r="Y46" i="24" s="1"/>
  <c r="Z46" i="24" s="1"/>
  <c r="T46" i="24"/>
  <c r="U46" i="24" s="1"/>
  <c r="V46" i="24" s="1"/>
  <c r="W46" i="24" s="1"/>
  <c r="X45" i="24"/>
  <c r="Y45" i="24" s="1"/>
  <c r="Z45" i="24" s="1"/>
  <c r="AA45" i="24" s="1"/>
  <c r="T45" i="24"/>
  <c r="U45" i="24" s="1"/>
  <c r="V45" i="24" s="1"/>
  <c r="W45" i="24" s="1"/>
  <c r="X44" i="24"/>
  <c r="Y44" i="24" s="1"/>
  <c r="Z44" i="24" s="1"/>
  <c r="AA44" i="24" s="1"/>
  <c r="T44" i="24"/>
  <c r="U44" i="24" s="1"/>
  <c r="V44" i="24" s="1"/>
  <c r="W44" i="24" s="1"/>
  <c r="X43" i="24"/>
  <c r="Y43" i="24" s="1"/>
  <c r="Z43" i="24" s="1"/>
  <c r="AA43" i="24" s="1"/>
  <c r="T43" i="24"/>
  <c r="X39" i="24"/>
  <c r="Y39" i="24" s="1"/>
  <c r="Z39" i="24" s="1"/>
  <c r="AA39" i="24" s="1"/>
  <c r="T39" i="24"/>
  <c r="U39" i="24" s="1"/>
  <c r="V39" i="24" s="1"/>
  <c r="W39" i="24" s="1"/>
  <c r="X38" i="24"/>
  <c r="Y38" i="24" s="1"/>
  <c r="Z38" i="24" s="1"/>
  <c r="AA38" i="24" s="1"/>
  <c r="T38" i="24"/>
  <c r="U38" i="24" s="1"/>
  <c r="V38" i="24" s="1"/>
  <c r="W38" i="24" s="1"/>
  <c r="X37" i="24"/>
  <c r="Y37" i="24" s="1"/>
  <c r="Z37" i="24" s="1"/>
  <c r="AA37" i="24" s="1"/>
  <c r="T37" i="24"/>
  <c r="T61" i="24" s="1"/>
  <c r="X36" i="24"/>
  <c r="Y36" i="24" s="1"/>
  <c r="Z36" i="24" s="1"/>
  <c r="AA36" i="24" s="1"/>
  <c r="T36" i="24"/>
  <c r="X35" i="24"/>
  <c r="Y35" i="24" s="1"/>
  <c r="Z35" i="24" s="1"/>
  <c r="AA35" i="24" s="1"/>
  <c r="T35" i="24"/>
  <c r="X34" i="24"/>
  <c r="Y34" i="24" s="1"/>
  <c r="Z34" i="24" s="1"/>
  <c r="AA34" i="24" s="1"/>
  <c r="T34" i="24"/>
  <c r="X33" i="24"/>
  <c r="Y33" i="24" s="1"/>
  <c r="Z33" i="24" s="1"/>
  <c r="AA33" i="24" s="1"/>
  <c r="T33" i="24"/>
  <c r="T57" i="24" s="1"/>
  <c r="X32" i="24"/>
  <c r="Y32" i="24" s="1"/>
  <c r="Z32" i="24" s="1"/>
  <c r="AA32" i="24" s="1"/>
  <c r="T32" i="24"/>
  <c r="X31" i="24"/>
  <c r="Y31" i="24" s="1"/>
  <c r="Z31" i="24" s="1"/>
  <c r="AA31" i="24" s="1"/>
  <c r="T31" i="24"/>
  <c r="U31" i="24" s="1"/>
  <c r="V31" i="24" s="1"/>
  <c r="W31" i="24" s="1"/>
  <c r="X30" i="24"/>
  <c r="Y30" i="24" s="1"/>
  <c r="Z30" i="24" s="1"/>
  <c r="AA30" i="24" s="1"/>
  <c r="T30" i="24"/>
  <c r="U30" i="24" s="1"/>
  <c r="V30" i="24" s="1"/>
  <c r="W30" i="24" s="1"/>
  <c r="X29" i="24"/>
  <c r="Y29" i="24" s="1"/>
  <c r="Z29" i="24" s="1"/>
  <c r="AA29" i="24" s="1"/>
  <c r="T29" i="24"/>
  <c r="T53" i="24" s="1"/>
  <c r="X28" i="24"/>
  <c r="Y28" i="24" s="1"/>
  <c r="Z28" i="24" s="1"/>
  <c r="AA28" i="24" s="1"/>
  <c r="T28" i="24"/>
  <c r="X23" i="24"/>
  <c r="Y23" i="24" s="1"/>
  <c r="Z23" i="24" s="1"/>
  <c r="T23" i="24"/>
  <c r="U23" i="24" s="1"/>
  <c r="V23" i="24" s="1"/>
  <c r="W23" i="24" s="1"/>
  <c r="X22" i="24"/>
  <c r="Y22" i="24" s="1"/>
  <c r="Z22" i="24" s="1"/>
  <c r="AA22" i="24" s="1"/>
  <c r="T22" i="24"/>
  <c r="U22" i="24" s="1"/>
  <c r="V22" i="24" s="1"/>
  <c r="W22" i="24" s="1"/>
  <c r="X20" i="24"/>
  <c r="Y20" i="24" s="1"/>
  <c r="Z20" i="24" s="1"/>
  <c r="T20" i="24"/>
  <c r="U20" i="24" s="1"/>
  <c r="V20" i="24" s="1"/>
  <c r="W20" i="24" s="1"/>
  <c r="X19" i="24"/>
  <c r="Y19" i="24" s="1"/>
  <c r="Z19" i="24" s="1"/>
  <c r="T19" i="24"/>
  <c r="U19" i="24" s="1"/>
  <c r="V19" i="24" s="1"/>
  <c r="W19" i="24" s="1"/>
  <c r="X18" i="24"/>
  <c r="Y18" i="24" s="1"/>
  <c r="Z18" i="24" s="1"/>
  <c r="T18" i="24"/>
  <c r="U18" i="24" s="1"/>
  <c r="V18" i="24" s="1"/>
  <c r="W18" i="24" s="1"/>
  <c r="X17" i="24"/>
  <c r="Y17" i="24" s="1"/>
  <c r="Z17" i="24" s="1"/>
  <c r="AA17" i="24" s="1"/>
  <c r="K16" i="20" s="1"/>
  <c r="T17" i="24"/>
  <c r="U17" i="24" s="1"/>
  <c r="V17" i="24" s="1"/>
  <c r="W17" i="24" s="1"/>
  <c r="X16" i="24"/>
  <c r="Y16" i="24" s="1"/>
  <c r="Z16" i="24" s="1"/>
  <c r="AA16" i="24" s="1"/>
  <c r="K15" i="20" s="1"/>
  <c r="T16" i="24"/>
  <c r="U16" i="24" s="1"/>
  <c r="V16" i="24" s="1"/>
  <c r="W16" i="24" s="1"/>
  <c r="X15" i="24"/>
  <c r="Y15" i="24" s="1"/>
  <c r="Z15" i="24" s="1"/>
  <c r="AA15" i="24" s="1"/>
  <c r="K14" i="20" s="1"/>
  <c r="T15" i="24"/>
  <c r="U15" i="24" s="1"/>
  <c r="V15" i="24" s="1"/>
  <c r="W15" i="24" s="1"/>
  <c r="X14" i="24"/>
  <c r="Y14" i="24" s="1"/>
  <c r="Z14" i="24" s="1"/>
  <c r="AA14" i="24" s="1"/>
  <c r="K13" i="20" s="1"/>
  <c r="T14" i="24"/>
  <c r="U14" i="24" s="1"/>
  <c r="V14" i="24" s="1"/>
  <c r="W14" i="24" s="1"/>
  <c r="X11" i="24"/>
  <c r="Y11" i="24" s="1"/>
  <c r="Z11" i="24" s="1"/>
  <c r="T11" i="24"/>
  <c r="U11" i="24" s="1"/>
  <c r="V11" i="24" s="1"/>
  <c r="W11" i="24" s="1"/>
  <c r="X9" i="24"/>
  <c r="T9" i="24"/>
  <c r="X7" i="24"/>
  <c r="Y7" i="24" s="1"/>
  <c r="Z7" i="24" s="1"/>
  <c r="T7" i="24"/>
  <c r="U7" i="24" s="1"/>
  <c r="V7" i="24" s="1"/>
  <c r="W7" i="24" s="1"/>
  <c r="X5" i="24"/>
  <c r="T5" i="24"/>
  <c r="X4" i="24"/>
  <c r="T4" i="24"/>
  <c r="U4" i="24" s="1"/>
  <c r="V4" i="24" s="1"/>
  <c r="W4" i="24" s="1"/>
  <c r="P47" i="24"/>
  <c r="Q47" i="24" s="1"/>
  <c r="R47" i="24" s="1"/>
  <c r="S47" i="24" s="1"/>
  <c r="P46" i="24"/>
  <c r="Q46" i="24" s="1"/>
  <c r="R46" i="24" s="1"/>
  <c r="S46" i="24" s="1"/>
  <c r="P45" i="24"/>
  <c r="Q45" i="24" s="1"/>
  <c r="R45" i="24" s="1"/>
  <c r="S45" i="24" s="1"/>
  <c r="P44" i="24"/>
  <c r="P43" i="24"/>
  <c r="P39" i="24"/>
  <c r="Q39" i="24" s="1"/>
  <c r="R39" i="24" s="1"/>
  <c r="S39" i="24" s="1"/>
  <c r="P38" i="24"/>
  <c r="Q38" i="24" s="1"/>
  <c r="R38" i="24" s="1"/>
  <c r="S38" i="24" s="1"/>
  <c r="P37" i="24"/>
  <c r="Q37" i="24" s="1"/>
  <c r="R37" i="24" s="1"/>
  <c r="S37" i="24" s="1"/>
  <c r="P36" i="24"/>
  <c r="Q36" i="24" s="1"/>
  <c r="R36" i="24" s="1"/>
  <c r="S36" i="24" s="1"/>
  <c r="P35" i="24"/>
  <c r="Q35" i="24" s="1"/>
  <c r="R35" i="24" s="1"/>
  <c r="S35" i="24" s="1"/>
  <c r="P34" i="24"/>
  <c r="Q34" i="24" s="1"/>
  <c r="R34" i="24" s="1"/>
  <c r="S34" i="24" s="1"/>
  <c r="P33" i="24"/>
  <c r="Q33" i="24" s="1"/>
  <c r="R33" i="24" s="1"/>
  <c r="S33" i="24" s="1"/>
  <c r="P32" i="24"/>
  <c r="Q32" i="24" s="1"/>
  <c r="R32" i="24" s="1"/>
  <c r="S32" i="24" s="1"/>
  <c r="P31" i="24"/>
  <c r="Q31" i="24" s="1"/>
  <c r="R31" i="24" s="1"/>
  <c r="S31" i="24" s="1"/>
  <c r="P30" i="24"/>
  <c r="Q30" i="24" s="1"/>
  <c r="R30" i="24" s="1"/>
  <c r="S30" i="24" s="1"/>
  <c r="P29" i="24"/>
  <c r="Q29" i="24" s="1"/>
  <c r="R29" i="24" s="1"/>
  <c r="S29" i="24" s="1"/>
  <c r="P28" i="24"/>
  <c r="Q28" i="24" s="1"/>
  <c r="R28" i="24" s="1"/>
  <c r="S28" i="24" s="1"/>
  <c r="P23" i="24"/>
  <c r="Q23" i="24" s="1"/>
  <c r="R23" i="24" s="1"/>
  <c r="S23" i="24" s="1"/>
  <c r="P22" i="24"/>
  <c r="Q22" i="24" s="1"/>
  <c r="R22" i="24" s="1"/>
  <c r="S22" i="24" s="1"/>
  <c r="P20" i="24"/>
  <c r="Q20" i="24" s="1"/>
  <c r="R20" i="24" s="1"/>
  <c r="S20" i="24" s="1"/>
  <c r="P19" i="24"/>
  <c r="Q19" i="24" s="1"/>
  <c r="R19" i="24" s="1"/>
  <c r="S19" i="24" s="1"/>
  <c r="P18" i="24"/>
  <c r="Q18" i="24" s="1"/>
  <c r="R18" i="24" s="1"/>
  <c r="S18" i="24" s="1"/>
  <c r="P17" i="24"/>
  <c r="Q17" i="24" s="1"/>
  <c r="R17" i="24" s="1"/>
  <c r="S17" i="24" s="1"/>
  <c r="P16" i="24"/>
  <c r="Q16" i="24" s="1"/>
  <c r="R16" i="24" s="1"/>
  <c r="S16" i="24" s="1"/>
  <c r="P15" i="24"/>
  <c r="Q15" i="24" s="1"/>
  <c r="R15" i="24" s="1"/>
  <c r="S15" i="24" s="1"/>
  <c r="P14" i="24"/>
  <c r="Q14" i="24" s="1"/>
  <c r="R14" i="24" s="1"/>
  <c r="S14" i="24" s="1"/>
  <c r="P11" i="24"/>
  <c r="Q11" i="24" s="1"/>
  <c r="R11" i="24" s="1"/>
  <c r="S11" i="24" s="1"/>
  <c r="P9" i="24"/>
  <c r="Q9" i="24" s="1"/>
  <c r="R9" i="24" s="1"/>
  <c r="S9" i="24" s="1"/>
  <c r="P7" i="24"/>
  <c r="Q7" i="24" s="1"/>
  <c r="R7" i="24" s="1"/>
  <c r="S7" i="24" s="1"/>
  <c r="P5" i="24"/>
  <c r="Q5" i="24" s="1"/>
  <c r="R5" i="24" s="1"/>
  <c r="S5" i="24" s="1"/>
  <c r="P4" i="24"/>
  <c r="Q4" i="24" s="1"/>
  <c r="R4" i="24" s="1"/>
  <c r="S4" i="24" s="1"/>
  <c r="AA51" i="24"/>
  <c r="Z51" i="24"/>
  <c r="Y51" i="24"/>
  <c r="X51" i="24"/>
  <c r="AA27" i="24"/>
  <c r="Z27" i="24"/>
  <c r="Y27" i="24"/>
  <c r="X27" i="24"/>
  <c r="W51" i="24"/>
  <c r="V51" i="24"/>
  <c r="U51" i="24"/>
  <c r="T51" i="24"/>
  <c r="W27" i="24"/>
  <c r="V27" i="24"/>
  <c r="U27" i="24"/>
  <c r="T27" i="24"/>
  <c r="S51" i="24"/>
  <c r="R51" i="24"/>
  <c r="Q51" i="24"/>
  <c r="P51" i="24"/>
  <c r="S27" i="24"/>
  <c r="R27" i="24"/>
  <c r="Q27" i="24"/>
  <c r="P27" i="24"/>
  <c r="L47" i="24"/>
  <c r="M47" i="24" s="1"/>
  <c r="N47" i="24" s="1"/>
  <c r="O47" i="24" s="1"/>
  <c r="L46" i="24"/>
  <c r="M46" i="24" s="1"/>
  <c r="N46" i="24" s="1"/>
  <c r="O46" i="24" s="1"/>
  <c r="L45" i="24"/>
  <c r="M45" i="24" s="1"/>
  <c r="N45" i="24" s="1"/>
  <c r="O45" i="24" s="1"/>
  <c r="L44" i="24"/>
  <c r="M44" i="24" s="1"/>
  <c r="N44" i="24" s="1"/>
  <c r="O44" i="24" s="1"/>
  <c r="L43" i="24"/>
  <c r="L39" i="24"/>
  <c r="M39" i="24" s="1"/>
  <c r="N39" i="24" s="1"/>
  <c r="O39" i="24" s="1"/>
  <c r="L38" i="24"/>
  <c r="M38" i="24" s="1"/>
  <c r="N38" i="24" s="1"/>
  <c r="O38" i="24" s="1"/>
  <c r="L37" i="24"/>
  <c r="M37" i="24" s="1"/>
  <c r="N37" i="24" s="1"/>
  <c r="O37" i="24" s="1"/>
  <c r="L36" i="24"/>
  <c r="M36" i="24" s="1"/>
  <c r="N36" i="24" s="1"/>
  <c r="O36" i="24" s="1"/>
  <c r="L35" i="24"/>
  <c r="M35" i="24" s="1"/>
  <c r="N35" i="24" s="1"/>
  <c r="O35" i="24" s="1"/>
  <c r="L34" i="24"/>
  <c r="M34" i="24" s="1"/>
  <c r="N34" i="24" s="1"/>
  <c r="O34" i="24" s="1"/>
  <c r="L33" i="24"/>
  <c r="M33" i="24" s="1"/>
  <c r="N33" i="24" s="1"/>
  <c r="O33" i="24" s="1"/>
  <c r="L32" i="24"/>
  <c r="M32" i="24" s="1"/>
  <c r="N32" i="24" s="1"/>
  <c r="O32" i="24" s="1"/>
  <c r="L31" i="24"/>
  <c r="M31" i="24" s="1"/>
  <c r="N31" i="24" s="1"/>
  <c r="O31" i="24" s="1"/>
  <c r="L30" i="24"/>
  <c r="M30" i="24" s="1"/>
  <c r="N30" i="24" s="1"/>
  <c r="O30" i="24" s="1"/>
  <c r="L29" i="24"/>
  <c r="M29" i="24" s="1"/>
  <c r="N29" i="24" s="1"/>
  <c r="O29" i="24" s="1"/>
  <c r="L28" i="24"/>
  <c r="M28" i="24" s="1"/>
  <c r="N28" i="24" s="1"/>
  <c r="O28" i="24" s="1"/>
  <c r="L23" i="24"/>
  <c r="M23" i="24" s="1"/>
  <c r="N23" i="24" s="1"/>
  <c r="O23" i="24" s="1"/>
  <c r="L22" i="24"/>
  <c r="M22" i="24" s="1"/>
  <c r="N22" i="24" s="1"/>
  <c r="O22" i="24" s="1"/>
  <c r="L20" i="24"/>
  <c r="M20" i="24" s="1"/>
  <c r="N20" i="24" s="1"/>
  <c r="O20" i="24" s="1"/>
  <c r="L19" i="24"/>
  <c r="M19" i="24" s="1"/>
  <c r="N19" i="24" s="1"/>
  <c r="O19" i="24" s="1"/>
  <c r="L18" i="24"/>
  <c r="M18" i="24" s="1"/>
  <c r="N18" i="24" s="1"/>
  <c r="O18" i="24" s="1"/>
  <c r="L17" i="24"/>
  <c r="M17" i="24" s="1"/>
  <c r="N17" i="24" s="1"/>
  <c r="O17" i="24" s="1"/>
  <c r="L16" i="24"/>
  <c r="M16" i="24" s="1"/>
  <c r="N16" i="24" s="1"/>
  <c r="O16" i="24" s="1"/>
  <c r="L15" i="24"/>
  <c r="M15" i="24" s="1"/>
  <c r="N15" i="24" s="1"/>
  <c r="O15" i="24" s="1"/>
  <c r="L14" i="24"/>
  <c r="M14" i="24" s="1"/>
  <c r="N14" i="24" s="1"/>
  <c r="O14" i="24" s="1"/>
  <c r="L11" i="24"/>
  <c r="M11" i="24" s="1"/>
  <c r="N11" i="24" s="1"/>
  <c r="O11" i="24" s="1"/>
  <c r="L9" i="24"/>
  <c r="M9" i="24" s="1"/>
  <c r="N9" i="24" s="1"/>
  <c r="O9" i="24" s="1"/>
  <c r="L7" i="24"/>
  <c r="M7" i="24" s="1"/>
  <c r="N7" i="24" s="1"/>
  <c r="O7" i="24" s="1"/>
  <c r="L5" i="24"/>
  <c r="M5" i="24" s="1"/>
  <c r="N5" i="24" s="1"/>
  <c r="O5" i="24" s="1"/>
  <c r="L4" i="24"/>
  <c r="O51" i="24"/>
  <c r="N51" i="24"/>
  <c r="M51" i="24"/>
  <c r="L51" i="24"/>
  <c r="L69" i="24"/>
  <c r="O27" i="24"/>
  <c r="N27" i="24"/>
  <c r="M27" i="24"/>
  <c r="L27" i="24"/>
  <c r="H47" i="24"/>
  <c r="H46" i="24"/>
  <c r="H45" i="24"/>
  <c r="I45" i="24" s="1"/>
  <c r="H44" i="24"/>
  <c r="I44" i="24" s="1"/>
  <c r="J44" i="24" s="1"/>
  <c r="K44" i="24" s="1"/>
  <c r="H43" i="24"/>
  <c r="H39" i="24"/>
  <c r="I39" i="24" s="1"/>
  <c r="J39" i="24" s="1"/>
  <c r="K39" i="24" s="1"/>
  <c r="H38" i="24"/>
  <c r="I38" i="24" s="1"/>
  <c r="H37" i="24"/>
  <c r="I37" i="24" s="1"/>
  <c r="J37" i="24" s="1"/>
  <c r="K37" i="24" s="1"/>
  <c r="H36" i="24"/>
  <c r="I36" i="24" s="1"/>
  <c r="H35" i="24"/>
  <c r="H34" i="24"/>
  <c r="H33" i="24"/>
  <c r="H57" i="24" s="1"/>
  <c r="H32" i="24"/>
  <c r="I32" i="24" s="1"/>
  <c r="H31" i="24"/>
  <c r="H30" i="24"/>
  <c r="I30" i="24" s="1"/>
  <c r="J30" i="24" s="1"/>
  <c r="K30" i="24" s="1"/>
  <c r="H29" i="24"/>
  <c r="H28" i="24"/>
  <c r="I28" i="24" s="1"/>
  <c r="H23" i="24"/>
  <c r="I23" i="24" s="1"/>
  <c r="J23" i="24" s="1"/>
  <c r="K23" i="24" s="1"/>
  <c r="H22" i="24"/>
  <c r="I22" i="24" s="1"/>
  <c r="J22" i="24" s="1"/>
  <c r="K22" i="24" s="1"/>
  <c r="H20" i="24"/>
  <c r="I20" i="24" s="1"/>
  <c r="J20" i="24" s="1"/>
  <c r="K20" i="24" s="1"/>
  <c r="H19" i="24"/>
  <c r="I19" i="24" s="1"/>
  <c r="J19" i="24" s="1"/>
  <c r="K19" i="24" s="1"/>
  <c r="H18" i="24"/>
  <c r="I18" i="24" s="1"/>
  <c r="J18" i="24" s="1"/>
  <c r="K18" i="24" s="1"/>
  <c r="H17" i="24"/>
  <c r="I17" i="24" s="1"/>
  <c r="J17" i="24" s="1"/>
  <c r="K17" i="24" s="1"/>
  <c r="H16" i="24"/>
  <c r="I16" i="24" s="1"/>
  <c r="J16" i="24" s="1"/>
  <c r="K16" i="24" s="1"/>
  <c r="H15" i="24"/>
  <c r="I15" i="24" s="1"/>
  <c r="J15" i="24" s="1"/>
  <c r="K15" i="24" s="1"/>
  <c r="H14" i="24"/>
  <c r="I14" i="24" s="1"/>
  <c r="J14" i="24" s="1"/>
  <c r="K14" i="24" s="1"/>
  <c r="H11" i="24"/>
  <c r="I11" i="24" s="1"/>
  <c r="J11" i="24" s="1"/>
  <c r="K11" i="24" s="1"/>
  <c r="H9" i="24"/>
  <c r="I9" i="24" s="1"/>
  <c r="J9" i="24" s="1"/>
  <c r="K9" i="24" s="1"/>
  <c r="H7" i="24"/>
  <c r="I7" i="24" s="1"/>
  <c r="J7" i="24" s="1"/>
  <c r="K7" i="24" s="1"/>
  <c r="H5" i="24"/>
  <c r="I5" i="24" s="1"/>
  <c r="J5" i="24" s="1"/>
  <c r="K5" i="24" s="1"/>
  <c r="H4" i="24"/>
  <c r="I4" i="24" s="1"/>
  <c r="J4" i="24" s="1"/>
  <c r="K4" i="24" s="1"/>
  <c r="K51" i="24"/>
  <c r="J51" i="24"/>
  <c r="I51" i="24"/>
  <c r="H51" i="24"/>
  <c r="K27" i="24"/>
  <c r="J27" i="24"/>
  <c r="I27" i="24"/>
  <c r="H27" i="24"/>
  <c r="D47" i="24"/>
  <c r="E47" i="24" s="1"/>
  <c r="F47" i="24" s="1"/>
  <c r="D46" i="24"/>
  <c r="E46" i="24" s="1"/>
  <c r="F46" i="24" s="1"/>
  <c r="D45" i="24"/>
  <c r="E45" i="24" s="1"/>
  <c r="D44" i="24"/>
  <c r="E44" i="24" s="1"/>
  <c r="F44" i="24" s="1"/>
  <c r="D43" i="24"/>
  <c r="D39" i="24"/>
  <c r="E39" i="24" s="1"/>
  <c r="D38" i="24"/>
  <c r="E38" i="24" s="1"/>
  <c r="D37" i="24"/>
  <c r="E37" i="24" s="1"/>
  <c r="D36" i="24"/>
  <c r="D35" i="24"/>
  <c r="E35" i="24" s="1"/>
  <c r="F35" i="24" s="1"/>
  <c r="D34" i="24"/>
  <c r="E34" i="24" s="1"/>
  <c r="D33" i="24"/>
  <c r="D57" i="24" s="1"/>
  <c r="D32" i="24"/>
  <c r="E32" i="24" s="1"/>
  <c r="D31" i="24"/>
  <c r="E31" i="24" s="1"/>
  <c r="F31" i="24" s="1"/>
  <c r="D30" i="24"/>
  <c r="E30" i="24" s="1"/>
  <c r="D29" i="24"/>
  <c r="E29" i="24" s="1"/>
  <c r="D28" i="24"/>
  <c r="E28" i="24" s="1"/>
  <c r="F28" i="24" s="1"/>
  <c r="D23" i="24"/>
  <c r="E23" i="24" s="1"/>
  <c r="F23" i="24" s="1"/>
  <c r="G23" i="24" s="1"/>
  <c r="D22" i="24"/>
  <c r="E22" i="24" s="1"/>
  <c r="F22" i="24" s="1"/>
  <c r="G22" i="24" s="1"/>
  <c r="D20" i="24"/>
  <c r="E20" i="24" s="1"/>
  <c r="F20" i="24" s="1"/>
  <c r="G20" i="24" s="1"/>
  <c r="D19" i="24"/>
  <c r="E19" i="24" s="1"/>
  <c r="F19" i="24" s="1"/>
  <c r="G19" i="24" s="1"/>
  <c r="D18" i="24"/>
  <c r="E18" i="24" s="1"/>
  <c r="F18" i="24" s="1"/>
  <c r="G18" i="24" s="1"/>
  <c r="D17" i="24"/>
  <c r="E17" i="24" s="1"/>
  <c r="F17" i="24" s="1"/>
  <c r="G17" i="24" s="1"/>
  <c r="D16" i="24"/>
  <c r="E16" i="24" s="1"/>
  <c r="F16" i="24" s="1"/>
  <c r="G16" i="24" s="1"/>
  <c r="D15" i="24"/>
  <c r="E15" i="24" s="1"/>
  <c r="F15" i="24" s="1"/>
  <c r="G15" i="24" s="1"/>
  <c r="D14" i="24"/>
  <c r="E14" i="24" s="1"/>
  <c r="F14" i="24" s="1"/>
  <c r="G14" i="24" s="1"/>
  <c r="D11" i="24"/>
  <c r="E11" i="24" s="1"/>
  <c r="F11" i="24" s="1"/>
  <c r="G11" i="24" s="1"/>
  <c r="D9" i="24"/>
  <c r="E9" i="24" s="1"/>
  <c r="F9" i="24" s="1"/>
  <c r="G9" i="24" s="1"/>
  <c r="D7" i="24"/>
  <c r="E7" i="24" s="1"/>
  <c r="F7" i="24" s="1"/>
  <c r="G7" i="24" s="1"/>
  <c r="D5" i="24"/>
  <c r="E5" i="24" s="1"/>
  <c r="F5" i="24" s="1"/>
  <c r="G5" i="24" s="1"/>
  <c r="D4" i="24"/>
  <c r="E4" i="24" s="1"/>
  <c r="F4" i="24" s="1"/>
  <c r="G4" i="24" s="1"/>
  <c r="V27" i="7"/>
  <c r="U27" i="7"/>
  <c r="U51" i="7" s="1"/>
  <c r="T27" i="7"/>
  <c r="S27" i="7"/>
  <c r="S51" i="7" s="1"/>
  <c r="R27" i="7"/>
  <c r="Q27" i="7"/>
  <c r="Q51" i="7" s="1"/>
  <c r="P27" i="7"/>
  <c r="O27" i="7"/>
  <c r="O51" i="7" s="1"/>
  <c r="N27" i="7"/>
  <c r="M27" i="7"/>
  <c r="M51" i="7" s="1"/>
  <c r="L27" i="7"/>
  <c r="K27" i="7"/>
  <c r="K51" i="7" s="1"/>
  <c r="J27" i="7"/>
  <c r="I27" i="7"/>
  <c r="I51" i="7" s="1"/>
  <c r="H27" i="7"/>
  <c r="G27" i="7"/>
  <c r="G51" i="7" s="1"/>
  <c r="F27" i="7"/>
  <c r="E27" i="7"/>
  <c r="E51" i="7" s="1"/>
  <c r="D27" i="7"/>
  <c r="D51" i="7" s="1"/>
  <c r="CA27" i="8"/>
  <c r="BZ27" i="8"/>
  <c r="BY27" i="8"/>
  <c r="BY51" i="8" s="1"/>
  <c r="BX27" i="8"/>
  <c r="BW27" i="8"/>
  <c r="BV27" i="8"/>
  <c r="BV51" i="8" s="1"/>
  <c r="BU27" i="8"/>
  <c r="BT27" i="8"/>
  <c r="BS27" i="8"/>
  <c r="BS51" i="8" s="1"/>
  <c r="BR27" i="8"/>
  <c r="BQ27" i="8"/>
  <c r="BP27" i="8"/>
  <c r="BP51" i="8" s="1"/>
  <c r="BO27" i="8"/>
  <c r="BN27" i="8"/>
  <c r="BM27" i="8"/>
  <c r="BM51" i="8" s="1"/>
  <c r="BL27" i="8"/>
  <c r="BK27" i="8"/>
  <c r="BJ27" i="8"/>
  <c r="BJ51" i="8" s="1"/>
  <c r="BI27" i="8"/>
  <c r="BH27" i="8"/>
  <c r="BG27" i="8"/>
  <c r="BG51" i="8" s="1"/>
  <c r="BF27" i="8"/>
  <c r="BE27" i="8"/>
  <c r="BD27" i="8"/>
  <c r="BD51" i="8" s="1"/>
  <c r="BC27" i="8"/>
  <c r="BB27" i="8"/>
  <c r="BA27" i="8"/>
  <c r="BA51" i="8" s="1"/>
  <c r="AZ27" i="8"/>
  <c r="AY27" i="8"/>
  <c r="AX27" i="8"/>
  <c r="AX51" i="8" s="1"/>
  <c r="AW27" i="8"/>
  <c r="AV27" i="8"/>
  <c r="AU27" i="8"/>
  <c r="AU51" i="8" s="1"/>
  <c r="AT27" i="8"/>
  <c r="AS27" i="8"/>
  <c r="AR27" i="8"/>
  <c r="AR51" i="8" s="1"/>
  <c r="AQ27" i="8"/>
  <c r="AP27" i="8"/>
  <c r="AO27" i="8"/>
  <c r="AO51" i="8" s="1"/>
  <c r="AN27" i="8"/>
  <c r="AM27" i="8"/>
  <c r="AL27" i="8"/>
  <c r="AL51" i="8" s="1"/>
  <c r="AK27" i="8"/>
  <c r="AJ27" i="8"/>
  <c r="AI27" i="8"/>
  <c r="AI51" i="8" s="1"/>
  <c r="AH27" i="8"/>
  <c r="AG27" i="8"/>
  <c r="AF27" i="8"/>
  <c r="AF51" i="8" s="1"/>
  <c r="AE27" i="8"/>
  <c r="AD27" i="8"/>
  <c r="AC27" i="8"/>
  <c r="AC51" i="8" s="1"/>
  <c r="AB27" i="8"/>
  <c r="AA27" i="8"/>
  <c r="Z27" i="8"/>
  <c r="Z51" i="8" s="1"/>
  <c r="Y27" i="8"/>
  <c r="X27" i="8"/>
  <c r="W27" i="8"/>
  <c r="W51" i="8" s="1"/>
  <c r="V27" i="8"/>
  <c r="U27" i="8"/>
  <c r="T27" i="8"/>
  <c r="T51" i="8" s="1"/>
  <c r="S27" i="8"/>
  <c r="R27" i="8"/>
  <c r="Q27" i="8"/>
  <c r="Q51" i="8" s="1"/>
  <c r="P27" i="8"/>
  <c r="O27" i="8"/>
  <c r="N27" i="8"/>
  <c r="N51" i="8" s="1"/>
  <c r="M27" i="8"/>
  <c r="L27" i="8"/>
  <c r="K27" i="8"/>
  <c r="K51" i="8" s="1"/>
  <c r="J27" i="8"/>
  <c r="I27" i="8"/>
  <c r="H27" i="8"/>
  <c r="H51" i="8" s="1"/>
  <c r="G27" i="8"/>
  <c r="G51" i="8" s="1"/>
  <c r="F27" i="8"/>
  <c r="F51" i="8" s="1"/>
  <c r="E27" i="8"/>
  <c r="E51" i="8" s="1"/>
  <c r="D27" i="8"/>
  <c r="G51" i="24"/>
  <c r="F51" i="24"/>
  <c r="E51" i="24"/>
  <c r="D51" i="24"/>
  <c r="G27" i="24"/>
  <c r="F27" i="24"/>
  <c r="E27" i="24"/>
  <c r="D27" i="24"/>
  <c r="J20" i="21" l="1"/>
  <c r="J19" i="21"/>
  <c r="J18" i="21"/>
  <c r="J21" i="21"/>
  <c r="J4" i="21"/>
  <c r="J5" i="21"/>
  <c r="J3" i="21"/>
  <c r="L3" i="21" s="1"/>
  <c r="K21" i="21"/>
  <c r="L21" i="21" s="1"/>
  <c r="K3" i="21"/>
  <c r="K4" i="21"/>
  <c r="L4" i="21" s="1"/>
  <c r="D13" i="21"/>
  <c r="D18" i="21"/>
  <c r="D19" i="21"/>
  <c r="D20" i="21"/>
  <c r="G21" i="21"/>
  <c r="E21" i="21"/>
  <c r="D21" i="21"/>
  <c r="E3" i="21"/>
  <c r="D3" i="21"/>
  <c r="G3" i="21"/>
  <c r="G4" i="21"/>
  <c r="E4" i="21"/>
  <c r="D4" i="21"/>
  <c r="D5" i="21"/>
  <c r="G5" i="21"/>
  <c r="E5" i="21"/>
  <c r="D51" i="8"/>
  <c r="G13" i="21"/>
  <c r="E17" i="21"/>
  <c r="E13" i="21"/>
  <c r="E9" i="21"/>
  <c r="G12" i="21"/>
  <c r="D17" i="21"/>
  <c r="D9" i="21"/>
  <c r="D15" i="21"/>
  <c r="D14" i="21"/>
  <c r="G11" i="21"/>
  <c r="E16" i="21"/>
  <c r="E12" i="21"/>
  <c r="E8" i="21"/>
  <c r="G16" i="21"/>
  <c r="D11" i="21"/>
  <c r="D10" i="21"/>
  <c r="G10" i="21"/>
  <c r="D16" i="21"/>
  <c r="D12" i="21"/>
  <c r="D8" i="21"/>
  <c r="G8" i="21"/>
  <c r="D7" i="21"/>
  <c r="G14" i="21"/>
  <c r="D6" i="21"/>
  <c r="G17" i="21"/>
  <c r="G9" i="21"/>
  <c r="E15" i="21"/>
  <c r="E11" i="21"/>
  <c r="E7" i="21"/>
  <c r="G15" i="21"/>
  <c r="G7" i="21"/>
  <c r="E14" i="21"/>
  <c r="E10" i="21"/>
  <c r="E6" i="21"/>
  <c r="G6" i="21"/>
  <c r="K17" i="21"/>
  <c r="K13" i="21"/>
  <c r="K9" i="21"/>
  <c r="J16" i="21"/>
  <c r="J8" i="21"/>
  <c r="J10" i="21"/>
  <c r="J17" i="21"/>
  <c r="J13" i="21"/>
  <c r="J9" i="21"/>
  <c r="J12" i="21"/>
  <c r="K14" i="21"/>
  <c r="K6" i="21"/>
  <c r="K16" i="21"/>
  <c r="K12" i="21"/>
  <c r="K8" i="21"/>
  <c r="K15" i="21"/>
  <c r="K11" i="21"/>
  <c r="K7" i="21"/>
  <c r="J11" i="21"/>
  <c r="J7" i="21"/>
  <c r="K10" i="21"/>
  <c r="J6" i="21"/>
  <c r="J15" i="21"/>
  <c r="J14" i="21"/>
  <c r="Y5" i="24"/>
  <c r="X6" i="24"/>
  <c r="U5" i="24"/>
  <c r="T6" i="24"/>
  <c r="U9" i="24"/>
  <c r="T10" i="24"/>
  <c r="Y9" i="24"/>
  <c r="X10" i="24"/>
  <c r="D60" i="24"/>
  <c r="X24" i="24"/>
  <c r="D53" i="24"/>
  <c r="X54" i="24"/>
  <c r="T54" i="24"/>
  <c r="T62" i="24"/>
  <c r="T58" i="24"/>
  <c r="T59" i="24"/>
  <c r="L55" i="24"/>
  <c r="L12" i="24"/>
  <c r="L58" i="24"/>
  <c r="T52" i="24"/>
  <c r="T56" i="24"/>
  <c r="T60" i="24"/>
  <c r="T67" i="24"/>
  <c r="L60" i="24"/>
  <c r="N5" i="25"/>
  <c r="N4" i="25"/>
  <c r="V6" i="25"/>
  <c r="Z7" i="25"/>
  <c r="V5" i="25"/>
  <c r="J4" i="25"/>
  <c r="V4" i="25"/>
  <c r="Z5" i="25"/>
  <c r="J9" i="25"/>
  <c r="N10" i="25"/>
  <c r="Z8" i="25"/>
  <c r="Z4" i="25"/>
  <c r="N9" i="25"/>
  <c r="J7" i="25"/>
  <c r="N8" i="25"/>
  <c r="V10" i="25"/>
  <c r="N7" i="25"/>
  <c r="V9" i="25"/>
  <c r="Z10" i="25"/>
  <c r="V7" i="25"/>
  <c r="R10" i="25"/>
  <c r="J5" i="25"/>
  <c r="N6" i="25"/>
  <c r="R7" i="25"/>
  <c r="V8" i="25"/>
  <c r="Z9" i="25"/>
  <c r="Y6" i="25"/>
  <c r="Q8" i="25"/>
  <c r="Q6" i="25"/>
  <c r="I8" i="25"/>
  <c r="Q4" i="25"/>
  <c r="Q5" i="25"/>
  <c r="I6" i="25"/>
  <c r="Q9" i="25"/>
  <c r="I10" i="25"/>
  <c r="Q11" i="25"/>
  <c r="R11" i="25" s="1"/>
  <c r="S11" i="25" s="1"/>
  <c r="J3" i="25"/>
  <c r="K3" i="25" s="1"/>
  <c r="F11" i="25"/>
  <c r="E5" i="25"/>
  <c r="E7" i="25"/>
  <c r="E10" i="25"/>
  <c r="E4" i="25"/>
  <c r="E6" i="25"/>
  <c r="E8" i="25"/>
  <c r="E9" i="25"/>
  <c r="F3" i="25"/>
  <c r="P67" i="24"/>
  <c r="H61" i="24"/>
  <c r="H58" i="24"/>
  <c r="M4" i="24"/>
  <c r="N4" i="24" s="1"/>
  <c r="O4" i="24" s="1"/>
  <c r="X52" i="24"/>
  <c r="H60" i="24"/>
  <c r="H71" i="24"/>
  <c r="X56" i="24"/>
  <c r="Y4" i="24"/>
  <c r="Z4" i="24" s="1"/>
  <c r="AA4" i="24" s="1"/>
  <c r="K3" i="20" s="1"/>
  <c r="H59" i="24"/>
  <c r="H67" i="24"/>
  <c r="H53" i="24"/>
  <c r="X58" i="24"/>
  <c r="X60" i="24"/>
  <c r="H55" i="24"/>
  <c r="X62" i="24"/>
  <c r="H56" i="24"/>
  <c r="H70" i="24"/>
  <c r="X67" i="24"/>
  <c r="G21" i="24"/>
  <c r="G12" i="24"/>
  <c r="G24" i="24"/>
  <c r="T55" i="24"/>
  <c r="T63" i="24"/>
  <c r="U28" i="24"/>
  <c r="V28" i="24" s="1"/>
  <c r="W28" i="24" s="1"/>
  <c r="U29" i="24"/>
  <c r="V29" i="24" s="1"/>
  <c r="W29" i="24" s="1"/>
  <c r="U32" i="24"/>
  <c r="V32" i="24" s="1"/>
  <c r="W32" i="24" s="1"/>
  <c r="U33" i="24"/>
  <c r="V33" i="24" s="1"/>
  <c r="W33" i="24" s="1"/>
  <c r="U34" i="24"/>
  <c r="V34" i="24" s="1"/>
  <c r="W34" i="24" s="1"/>
  <c r="U35" i="24"/>
  <c r="V35" i="24" s="1"/>
  <c r="W35" i="24" s="1"/>
  <c r="U36" i="24"/>
  <c r="V36" i="24" s="1"/>
  <c r="W36" i="24" s="1"/>
  <c r="U37" i="24"/>
  <c r="V37" i="24" s="1"/>
  <c r="W37" i="24" s="1"/>
  <c r="U43" i="24"/>
  <c r="V43" i="24" s="1"/>
  <c r="W43" i="24" s="1"/>
  <c r="T8" i="24"/>
  <c r="T12" i="24"/>
  <c r="T21" i="24"/>
  <c r="T24" i="24"/>
  <c r="P56" i="24"/>
  <c r="P52" i="24"/>
  <c r="P54" i="24"/>
  <c r="P58" i="24"/>
  <c r="P60" i="24"/>
  <c r="Q44" i="24"/>
  <c r="R44" i="24" s="1"/>
  <c r="S44" i="24" s="1"/>
  <c r="P62" i="24"/>
  <c r="P6" i="24"/>
  <c r="P8" i="24"/>
  <c r="P10" i="24"/>
  <c r="P21" i="24"/>
  <c r="P24" i="24"/>
  <c r="Y69" i="24"/>
  <c r="Y70" i="24"/>
  <c r="Y61" i="24"/>
  <c r="Y71" i="24"/>
  <c r="Y67" i="24"/>
  <c r="Y68" i="24"/>
  <c r="Y60" i="24"/>
  <c r="Y56" i="24"/>
  <c r="Y57" i="24"/>
  <c r="Y62" i="24"/>
  <c r="Y59" i="24"/>
  <c r="Y54" i="24"/>
  <c r="Y55" i="24"/>
  <c r="Y52" i="24"/>
  <c r="Y63" i="24"/>
  <c r="Y53" i="24"/>
  <c r="Y58" i="24"/>
  <c r="X53" i="24"/>
  <c r="X55" i="24"/>
  <c r="X57" i="24"/>
  <c r="X59" i="24"/>
  <c r="X61" i="24"/>
  <c r="X63" i="24"/>
  <c r="X68" i="24"/>
  <c r="X70" i="24"/>
  <c r="X8" i="24"/>
  <c r="X12" i="24"/>
  <c r="X21" i="24"/>
  <c r="X69" i="24"/>
  <c r="X71" i="24"/>
  <c r="U68" i="24"/>
  <c r="U69" i="24"/>
  <c r="U70" i="24"/>
  <c r="V55" i="24"/>
  <c r="U71" i="24"/>
  <c r="V63" i="24"/>
  <c r="U24" i="24"/>
  <c r="T68" i="24"/>
  <c r="T70" i="24"/>
  <c r="U55" i="24"/>
  <c r="U63" i="24"/>
  <c r="T69" i="24"/>
  <c r="T71" i="24"/>
  <c r="Q12" i="24"/>
  <c r="P53" i="24"/>
  <c r="P55" i="24"/>
  <c r="P57" i="24"/>
  <c r="P59" i="24"/>
  <c r="P61" i="24"/>
  <c r="P63" i="24"/>
  <c r="P68" i="24"/>
  <c r="P70" i="24"/>
  <c r="P12" i="24"/>
  <c r="P69" i="24"/>
  <c r="P71" i="24"/>
  <c r="L52" i="24"/>
  <c r="L54" i="24"/>
  <c r="L67" i="24"/>
  <c r="L24" i="24"/>
  <c r="M63" i="24"/>
  <c r="M56" i="24"/>
  <c r="M57" i="24"/>
  <c r="M59" i="24"/>
  <c r="M70" i="24"/>
  <c r="M71" i="24"/>
  <c r="M61" i="24"/>
  <c r="M68" i="24"/>
  <c r="M53" i="24"/>
  <c r="M62" i="24"/>
  <c r="L6" i="24"/>
  <c r="L21" i="24"/>
  <c r="L53" i="24"/>
  <c r="L57" i="24"/>
  <c r="L61" i="24"/>
  <c r="L63" i="24"/>
  <c r="L68" i="24"/>
  <c r="L8" i="24"/>
  <c r="L59" i="24"/>
  <c r="L70" i="24"/>
  <c r="L10" i="24"/>
  <c r="L56" i="24"/>
  <c r="L62" i="24"/>
  <c r="L71" i="24"/>
  <c r="J38" i="24"/>
  <c r="K38" i="24" s="1"/>
  <c r="I62" i="24"/>
  <c r="J32" i="24"/>
  <c r="K32" i="24" s="1"/>
  <c r="I56" i="24"/>
  <c r="J45" i="24"/>
  <c r="K45" i="24" s="1"/>
  <c r="I69" i="24"/>
  <c r="J28" i="24"/>
  <c r="K28" i="24" s="1"/>
  <c r="I52" i="24"/>
  <c r="J36" i="24"/>
  <c r="K36" i="24" s="1"/>
  <c r="I60" i="24"/>
  <c r="H52" i="24"/>
  <c r="H63" i="24"/>
  <c r="I29" i="24"/>
  <c r="J29" i="24" s="1"/>
  <c r="K29" i="24" s="1"/>
  <c r="I33" i="24"/>
  <c r="J33" i="24" s="1"/>
  <c r="K33" i="24" s="1"/>
  <c r="I46" i="24"/>
  <c r="J46" i="24" s="1"/>
  <c r="K46" i="24" s="1"/>
  <c r="H62" i="24"/>
  <c r="H68" i="24"/>
  <c r="I31" i="24"/>
  <c r="J31" i="24" s="1"/>
  <c r="K31" i="24" s="1"/>
  <c r="I35" i="24"/>
  <c r="J35" i="24" s="1"/>
  <c r="K35" i="24" s="1"/>
  <c r="H54" i="24"/>
  <c r="H69" i="24"/>
  <c r="I34" i="24"/>
  <c r="I47" i="24"/>
  <c r="J47" i="24" s="1"/>
  <c r="K47" i="24" s="1"/>
  <c r="H21" i="24"/>
  <c r="H12" i="24"/>
  <c r="H24" i="24"/>
  <c r="H8" i="24"/>
  <c r="I61" i="24"/>
  <c r="I10" i="24"/>
  <c r="I63" i="24"/>
  <c r="I6" i="24"/>
  <c r="I67" i="24"/>
  <c r="I24" i="24"/>
  <c r="J54" i="24"/>
  <c r="I68" i="24"/>
  <c r="H6" i="24"/>
  <c r="H10" i="24"/>
  <c r="I54" i="24"/>
  <c r="F29" i="24"/>
  <c r="E53" i="24"/>
  <c r="E61" i="24"/>
  <c r="F37" i="24"/>
  <c r="F30" i="24"/>
  <c r="E54" i="24"/>
  <c r="F38" i="24"/>
  <c r="E62" i="24"/>
  <c r="G31" i="24"/>
  <c r="F55" i="24"/>
  <c r="E63" i="24"/>
  <c r="F39" i="24"/>
  <c r="F32" i="24"/>
  <c r="E56" i="24"/>
  <c r="E67" i="24"/>
  <c r="G44" i="24"/>
  <c r="F68" i="24"/>
  <c r="E58" i="24"/>
  <c r="F34" i="24"/>
  <c r="F45" i="24"/>
  <c r="E69" i="24"/>
  <c r="G35" i="24"/>
  <c r="F59" i="24"/>
  <c r="G46" i="24"/>
  <c r="F70" i="24"/>
  <c r="G28" i="24"/>
  <c r="F52" i="24"/>
  <c r="G47" i="24"/>
  <c r="F71" i="24"/>
  <c r="D61" i="24"/>
  <c r="E33" i="24"/>
  <c r="D52" i="24"/>
  <c r="D54" i="24"/>
  <c r="D62" i="24"/>
  <c r="E36" i="24"/>
  <c r="F36" i="24" s="1"/>
  <c r="G10" i="24"/>
  <c r="G6" i="24"/>
  <c r="G8" i="24"/>
  <c r="E59" i="24"/>
  <c r="E70" i="24"/>
  <c r="E68" i="24"/>
  <c r="E52" i="24"/>
  <c r="E71" i="24"/>
  <c r="E55" i="24"/>
  <c r="E6" i="24"/>
  <c r="E12" i="24"/>
  <c r="E8" i="24"/>
  <c r="E21" i="24"/>
  <c r="D63" i="24"/>
  <c r="D68" i="24"/>
  <c r="D70" i="24"/>
  <c r="D55" i="24"/>
  <c r="D59" i="24"/>
  <c r="D67" i="24"/>
  <c r="D69" i="24"/>
  <c r="D71" i="24"/>
  <c r="D56" i="24"/>
  <c r="D58" i="24"/>
  <c r="D21" i="24"/>
  <c r="D8" i="24"/>
  <c r="D12" i="24"/>
  <c r="D24" i="24"/>
  <c r="D6" i="24"/>
  <c r="D10" i="24"/>
  <c r="G1" i="21" l="1"/>
  <c r="D1" i="21"/>
  <c r="E1" i="21"/>
  <c r="H3" i="21"/>
  <c r="F3" i="21"/>
  <c r="F21" i="21"/>
  <c r="H21" i="21"/>
  <c r="H5" i="21"/>
  <c r="F5" i="21"/>
  <c r="F4" i="21"/>
  <c r="H4" i="21"/>
  <c r="G70" i="24"/>
  <c r="F12" i="21"/>
  <c r="H12" i="21"/>
  <c r="F15" i="21"/>
  <c r="H15" i="21"/>
  <c r="H16" i="21"/>
  <c r="F16" i="21"/>
  <c r="F9" i="21"/>
  <c r="H9" i="21"/>
  <c r="F17" i="21"/>
  <c r="H17" i="21"/>
  <c r="H13" i="21"/>
  <c r="F13" i="21"/>
  <c r="H7" i="21"/>
  <c r="F7" i="21"/>
  <c r="H10" i="21"/>
  <c r="F10" i="21"/>
  <c r="H11" i="21"/>
  <c r="F11" i="21"/>
  <c r="F6" i="21"/>
  <c r="H6" i="21"/>
  <c r="F8" i="21"/>
  <c r="H8" i="21"/>
  <c r="H14" i="21"/>
  <c r="F14" i="21"/>
  <c r="Z9" i="24"/>
  <c r="Y10" i="24"/>
  <c r="V9" i="24"/>
  <c r="U10" i="24"/>
  <c r="V5" i="24"/>
  <c r="U6" i="24"/>
  <c r="Z5" i="24"/>
  <c r="Y6" i="24"/>
  <c r="V53" i="24"/>
  <c r="U57" i="24"/>
  <c r="Q71" i="24"/>
  <c r="Q70" i="24"/>
  <c r="U61" i="24"/>
  <c r="U53" i="24"/>
  <c r="E60" i="24"/>
  <c r="U67" i="24"/>
  <c r="I55" i="24"/>
  <c r="Y8" i="24"/>
  <c r="Y12" i="24"/>
  <c r="Y21" i="24"/>
  <c r="W7" i="25"/>
  <c r="R8" i="25"/>
  <c r="AA10" i="25"/>
  <c r="K9" i="25"/>
  <c r="K4" i="25"/>
  <c r="J8" i="25"/>
  <c r="K7" i="25"/>
  <c r="R6" i="25"/>
  <c r="O10" i="25"/>
  <c r="J10" i="25"/>
  <c r="Z6" i="25"/>
  <c r="O6" i="25"/>
  <c r="O9" i="25"/>
  <c r="W6" i="25"/>
  <c r="AA9" i="25"/>
  <c r="AA4" i="25"/>
  <c r="J6" i="25"/>
  <c r="W9" i="25"/>
  <c r="W10" i="25"/>
  <c r="O4" i="25"/>
  <c r="R9" i="25"/>
  <c r="K5" i="25"/>
  <c r="R5" i="25"/>
  <c r="W8" i="25"/>
  <c r="S10" i="25"/>
  <c r="AA8" i="25"/>
  <c r="K13" i="18" s="1"/>
  <c r="O5" i="25"/>
  <c r="S7" i="25"/>
  <c r="AA7" i="25"/>
  <c r="AA5" i="25"/>
  <c r="R4" i="25"/>
  <c r="O7" i="25"/>
  <c r="O8" i="25"/>
  <c r="W4" i="25"/>
  <c r="W5" i="25"/>
  <c r="G11" i="25"/>
  <c r="F9" i="25"/>
  <c r="F8" i="25"/>
  <c r="F6" i="25"/>
  <c r="F10" i="25"/>
  <c r="F4" i="25"/>
  <c r="F7" i="25"/>
  <c r="F5" i="25"/>
  <c r="G3" i="25"/>
  <c r="I57" i="24"/>
  <c r="Q59" i="24"/>
  <c r="I71" i="24"/>
  <c r="I53" i="24"/>
  <c r="Q69" i="24"/>
  <c r="Q63" i="24"/>
  <c r="Q68" i="24"/>
  <c r="Q55" i="24"/>
  <c r="Q53" i="24"/>
  <c r="U59" i="24"/>
  <c r="V24" i="24"/>
  <c r="W24" i="24"/>
  <c r="Q67" i="24"/>
  <c r="Q61" i="24"/>
  <c r="Q57" i="24"/>
  <c r="Y24" i="24"/>
  <c r="Z55" i="24"/>
  <c r="Z54" i="24"/>
  <c r="AA61" i="24"/>
  <c r="Z61" i="24"/>
  <c r="Z52" i="24"/>
  <c r="Z53" i="24"/>
  <c r="Z58" i="24"/>
  <c r="Z70" i="24"/>
  <c r="Z12" i="24"/>
  <c r="Z63" i="24"/>
  <c r="Z67" i="24"/>
  <c r="Z68" i="24"/>
  <c r="AA71" i="24"/>
  <c r="Z71" i="24"/>
  <c r="Z56" i="24"/>
  <c r="Z21" i="24"/>
  <c r="Z59" i="24"/>
  <c r="AA59" i="24"/>
  <c r="Z62" i="24"/>
  <c r="Z60" i="24"/>
  <c r="Z8" i="24"/>
  <c r="Z57" i="24"/>
  <c r="Z69" i="24"/>
  <c r="V69" i="24"/>
  <c r="U54" i="24"/>
  <c r="V67" i="24"/>
  <c r="V68" i="24"/>
  <c r="W61" i="24"/>
  <c r="V71" i="24"/>
  <c r="U52" i="24"/>
  <c r="U56" i="24"/>
  <c r="U21" i="24"/>
  <c r="V61" i="24"/>
  <c r="V59" i="24"/>
  <c r="U62" i="24"/>
  <c r="U12" i="24"/>
  <c r="V57" i="24"/>
  <c r="U60" i="24"/>
  <c r="V70" i="24"/>
  <c r="U58" i="24"/>
  <c r="U8" i="24"/>
  <c r="Q60" i="24"/>
  <c r="Q6" i="24"/>
  <c r="R61" i="24"/>
  <c r="R59" i="24"/>
  <c r="S59" i="24"/>
  <c r="Q58" i="24"/>
  <c r="R69" i="24"/>
  <c r="Q54" i="24"/>
  <c r="R71" i="24"/>
  <c r="R53" i="24"/>
  <c r="Q52" i="24"/>
  <c r="R55" i="24"/>
  <c r="R68" i="24"/>
  <c r="R67" i="24"/>
  <c r="Q24" i="24"/>
  <c r="Q21" i="24"/>
  <c r="R12" i="24"/>
  <c r="S12" i="24"/>
  <c r="Q56" i="24"/>
  <c r="Q10" i="24"/>
  <c r="R70" i="24"/>
  <c r="R63" i="24"/>
  <c r="S63" i="24"/>
  <c r="Q62" i="24"/>
  <c r="Q8" i="24"/>
  <c r="R57" i="24"/>
  <c r="M12" i="24"/>
  <c r="M6" i="24"/>
  <c r="O6" i="24"/>
  <c r="N6" i="24"/>
  <c r="M24" i="24"/>
  <c r="N61" i="24"/>
  <c r="M8" i="24"/>
  <c r="O57" i="24"/>
  <c r="N57" i="24"/>
  <c r="M69" i="24"/>
  <c r="O62" i="24"/>
  <c r="N62" i="24"/>
  <c r="O8" i="24"/>
  <c r="N8" i="24"/>
  <c r="M52" i="24"/>
  <c r="M67" i="24"/>
  <c r="M21" i="24"/>
  <c r="M60" i="24"/>
  <c r="O12" i="24"/>
  <c r="N12" i="24"/>
  <c r="O21" i="24"/>
  <c r="N21" i="24"/>
  <c r="O70" i="24"/>
  <c r="N70" i="24"/>
  <c r="N56" i="24"/>
  <c r="O71" i="24"/>
  <c r="N71" i="24"/>
  <c r="M58" i="24"/>
  <c r="O53" i="24"/>
  <c r="N53" i="24"/>
  <c r="M10" i="24"/>
  <c r="O68" i="24"/>
  <c r="N68" i="24"/>
  <c r="M55" i="24"/>
  <c r="M54" i="24"/>
  <c r="O10" i="24"/>
  <c r="N10" i="24"/>
  <c r="O59" i="24"/>
  <c r="N59" i="24"/>
  <c r="O63" i="24"/>
  <c r="N63" i="24"/>
  <c r="I70" i="24"/>
  <c r="I58" i="24"/>
  <c r="J34" i="24"/>
  <c r="K34" i="24" s="1"/>
  <c r="I59" i="24"/>
  <c r="J71" i="24"/>
  <c r="J62" i="24"/>
  <c r="I21" i="24"/>
  <c r="J52" i="24"/>
  <c r="K52" i="24"/>
  <c r="J24" i="24"/>
  <c r="K24" i="24"/>
  <c r="I12" i="24"/>
  <c r="K70" i="24"/>
  <c r="J70" i="24"/>
  <c r="J69" i="24"/>
  <c r="K69" i="24"/>
  <c r="J56" i="24"/>
  <c r="J60" i="24"/>
  <c r="K59" i="24"/>
  <c r="J59" i="24"/>
  <c r="K63" i="24"/>
  <c r="J63" i="24"/>
  <c r="J61" i="24"/>
  <c r="J6" i="24"/>
  <c r="K6" i="24"/>
  <c r="J10" i="24"/>
  <c r="K10" i="24"/>
  <c r="I8" i="24"/>
  <c r="J68" i="24"/>
  <c r="J67" i="24"/>
  <c r="K67" i="24"/>
  <c r="K54" i="24"/>
  <c r="K53" i="24"/>
  <c r="J53" i="24"/>
  <c r="K57" i="24"/>
  <c r="J57" i="24"/>
  <c r="K55" i="24"/>
  <c r="J55" i="24"/>
  <c r="G59" i="24"/>
  <c r="G67" i="24"/>
  <c r="F67" i="24"/>
  <c r="G38" i="24"/>
  <c r="G62" i="24" s="1"/>
  <c r="F62" i="24"/>
  <c r="G36" i="24"/>
  <c r="G60" i="24" s="1"/>
  <c r="F60" i="24"/>
  <c r="G71" i="24"/>
  <c r="G45" i="24"/>
  <c r="G69" i="24" s="1"/>
  <c r="F69" i="24"/>
  <c r="G32" i="24"/>
  <c r="G56" i="24" s="1"/>
  <c r="F56" i="24"/>
  <c r="G30" i="24"/>
  <c r="G54" i="24" s="1"/>
  <c r="F54" i="24"/>
  <c r="G34" i="24"/>
  <c r="G58" i="24" s="1"/>
  <c r="F58" i="24"/>
  <c r="G39" i="24"/>
  <c r="G63" i="24" s="1"/>
  <c r="F63" i="24"/>
  <c r="G37" i="24"/>
  <c r="G61" i="24" s="1"/>
  <c r="F61" i="24"/>
  <c r="G52" i="24"/>
  <c r="E57" i="24"/>
  <c r="F33" i="24"/>
  <c r="G68" i="24"/>
  <c r="G55" i="24"/>
  <c r="F53" i="24"/>
  <c r="G29" i="24"/>
  <c r="G53" i="24" s="1"/>
  <c r="E10" i="24"/>
  <c r="E24" i="24"/>
  <c r="K15" i="18" l="1"/>
  <c r="K16" i="18" s="1"/>
  <c r="K7" i="18"/>
  <c r="K8" i="18" s="1"/>
  <c r="K17" i="18"/>
  <c r="K18" i="18" s="1"/>
  <c r="K19" i="18"/>
  <c r="K20" i="18" s="1"/>
  <c r="K9" i="18"/>
  <c r="K10" i="18" s="1"/>
  <c r="K14" i="18"/>
  <c r="W5" i="24"/>
  <c r="W6" i="24" s="1"/>
  <c r="V6" i="24"/>
  <c r="W9" i="24"/>
  <c r="W10" i="24" s="1"/>
  <c r="V10" i="24"/>
  <c r="AA5" i="24"/>
  <c r="Z6" i="24"/>
  <c r="AA9" i="24"/>
  <c r="Z10" i="24"/>
  <c r="S5" i="25"/>
  <c r="S8" i="25"/>
  <c r="S9" i="25"/>
  <c r="AA6" i="25"/>
  <c r="S6" i="25"/>
  <c r="K8" i="25"/>
  <c r="K6" i="25"/>
  <c r="K10" i="25"/>
  <c r="S4" i="25"/>
  <c r="G5" i="25"/>
  <c r="G6" i="25"/>
  <c r="G7" i="25"/>
  <c r="G8" i="25"/>
  <c r="G4" i="25"/>
  <c r="G9" i="25"/>
  <c r="G10" i="25"/>
  <c r="J58" i="24"/>
  <c r="AA58" i="24"/>
  <c r="AA67" i="24"/>
  <c r="AA68" i="24"/>
  <c r="AA54" i="24"/>
  <c r="AA69" i="24"/>
  <c r="AA56" i="24"/>
  <c r="AA63" i="24"/>
  <c r="AA53" i="24"/>
  <c r="AA55" i="24"/>
  <c r="AA57" i="24"/>
  <c r="AA52" i="24"/>
  <c r="AA60" i="24"/>
  <c r="AA62" i="24"/>
  <c r="Z24" i="24"/>
  <c r="W8" i="24"/>
  <c r="V8" i="24"/>
  <c r="W67" i="24"/>
  <c r="W68" i="24"/>
  <c r="W60" i="24"/>
  <c r="V60" i="24"/>
  <c r="W59" i="24"/>
  <c r="W63" i="24"/>
  <c r="W55" i="24"/>
  <c r="W53" i="24"/>
  <c r="W21" i="24"/>
  <c r="V21" i="24"/>
  <c r="V52" i="24"/>
  <c r="W52" i="24"/>
  <c r="V54" i="24"/>
  <c r="W54" i="24"/>
  <c r="W70" i="24"/>
  <c r="V12" i="24"/>
  <c r="W12" i="24"/>
  <c r="W57" i="24"/>
  <c r="V56" i="24"/>
  <c r="W56" i="24"/>
  <c r="V58" i="24"/>
  <c r="W58" i="24"/>
  <c r="V62" i="24"/>
  <c r="W62" i="24"/>
  <c r="W71" i="24"/>
  <c r="W69" i="24"/>
  <c r="S55" i="24"/>
  <c r="S54" i="24"/>
  <c r="R54" i="24"/>
  <c r="S71" i="24"/>
  <c r="S57" i="24"/>
  <c r="S70" i="24"/>
  <c r="R21" i="24"/>
  <c r="S21" i="24"/>
  <c r="S61" i="24"/>
  <c r="R52" i="24"/>
  <c r="S52" i="24"/>
  <c r="R6" i="24"/>
  <c r="S6" i="24"/>
  <c r="S67" i="24"/>
  <c r="S68" i="24"/>
  <c r="R8" i="24"/>
  <c r="S8" i="24"/>
  <c r="R10" i="24"/>
  <c r="S10" i="24"/>
  <c r="S69" i="24"/>
  <c r="R24" i="24"/>
  <c r="S24" i="24"/>
  <c r="R58" i="24"/>
  <c r="S58" i="24"/>
  <c r="R60" i="24"/>
  <c r="S60" i="24"/>
  <c r="R62" i="24"/>
  <c r="S62" i="24"/>
  <c r="R56" i="24"/>
  <c r="S56" i="24"/>
  <c r="S53" i="24"/>
  <c r="O56" i="24"/>
  <c r="O60" i="24"/>
  <c r="N60" i="24"/>
  <c r="O61" i="24"/>
  <c r="O55" i="24"/>
  <c r="N55" i="24"/>
  <c r="N24" i="24"/>
  <c r="O24" i="24"/>
  <c r="O54" i="24"/>
  <c r="N54" i="24"/>
  <c r="O67" i="24"/>
  <c r="N67" i="24"/>
  <c r="O69" i="24"/>
  <c r="N69" i="24"/>
  <c r="O52" i="24"/>
  <c r="N52" i="24"/>
  <c r="O58" i="24"/>
  <c r="N58" i="24"/>
  <c r="K60" i="24"/>
  <c r="J12" i="24"/>
  <c r="K12" i="24"/>
  <c r="J21" i="24"/>
  <c r="K21" i="24"/>
  <c r="K68" i="24"/>
  <c r="K61" i="24"/>
  <c r="K56" i="24"/>
  <c r="K58" i="24"/>
  <c r="K62" i="24"/>
  <c r="J8" i="24"/>
  <c r="K8" i="24"/>
  <c r="K71" i="24"/>
  <c r="F57" i="24"/>
  <c r="G33" i="24"/>
  <c r="G57" i="24" s="1"/>
  <c r="F12" i="24"/>
  <c r="F21" i="24"/>
  <c r="F10" i="24"/>
  <c r="F6" i="24"/>
  <c r="F8" i="24"/>
  <c r="F24" i="24"/>
  <c r="K11" i="18" l="1"/>
  <c r="K12" i="18" s="1"/>
  <c r="AA10" i="24"/>
  <c r="K8" i="20"/>
  <c r="K9" i="20" s="1"/>
  <c r="AA6" i="24"/>
  <c r="K4" i="20"/>
  <c r="K5" i="20" s="1"/>
  <c r="R17" i="7"/>
  <c r="R16" i="7"/>
  <c r="R15" i="7"/>
  <c r="P17" i="7"/>
  <c r="P16" i="7"/>
  <c r="P15" i="7"/>
  <c r="N17" i="7"/>
  <c r="N16" i="7"/>
  <c r="N15" i="7"/>
  <c r="L17" i="7"/>
  <c r="L16" i="7"/>
  <c r="L15" i="7"/>
  <c r="J17" i="7"/>
  <c r="J16" i="7"/>
  <c r="J15" i="7"/>
  <c r="BY71" i="8" l="1"/>
  <c r="BY69" i="8"/>
  <c r="BY68" i="8"/>
  <c r="BY67" i="8"/>
  <c r="BY63" i="8"/>
  <c r="BY62" i="8"/>
  <c r="BY61" i="8"/>
  <c r="BY60" i="8"/>
  <c r="BY59" i="8"/>
  <c r="BY57" i="8"/>
  <c r="BY56" i="8"/>
  <c r="BY55" i="8"/>
  <c r="BY54" i="8"/>
  <c r="BY53" i="8"/>
  <c r="BY52" i="8"/>
  <c r="CC7" i="8"/>
  <c r="H7" i="20" l="1"/>
  <c r="BZ7" i="8"/>
  <c r="CA7" i="8"/>
  <c r="BY70" i="8"/>
  <c r="AA46" i="24"/>
  <c r="AA7" i="24"/>
  <c r="BY8" i="8"/>
  <c r="BQ11" i="8"/>
  <c r="AA70" i="24" l="1"/>
  <c r="K5" i="21"/>
  <c r="L5" i="21" s="1"/>
  <c r="AA8" i="24"/>
  <c r="K6" i="20"/>
  <c r="K7" i="20" s="1"/>
  <c r="H6" i="20"/>
  <c r="BY23" i="8"/>
  <c r="E21" i="20" s="1"/>
  <c r="CC11" i="8"/>
  <c r="AA11" i="24"/>
  <c r="CA11" i="8"/>
  <c r="BZ11" i="8"/>
  <c r="BY12" i="8"/>
  <c r="P33" i="5"/>
  <c r="P31" i="5"/>
  <c r="P30" i="5"/>
  <c r="P29" i="5"/>
  <c r="P27" i="5"/>
  <c r="P26" i="5"/>
  <c r="P25" i="5"/>
  <c r="P24" i="5"/>
  <c r="P23" i="5"/>
  <c r="P22" i="5"/>
  <c r="P21" i="5"/>
  <c r="P20" i="5"/>
  <c r="P19" i="5"/>
  <c r="P18" i="5"/>
  <c r="P17" i="5"/>
  <c r="P16" i="5"/>
  <c r="P15" i="5"/>
  <c r="P14" i="5"/>
  <c r="P13" i="5"/>
  <c r="P11" i="5"/>
  <c r="P10" i="5"/>
  <c r="P9" i="5"/>
  <c r="P8" i="5"/>
  <c r="P7" i="5"/>
  <c r="P6" i="5"/>
  <c r="P5" i="5"/>
  <c r="P4" i="5"/>
  <c r="S48" i="11"/>
  <c r="S47" i="11"/>
  <c r="S46" i="11"/>
  <c r="S45" i="11"/>
  <c r="S44" i="11"/>
  <c r="S43" i="11"/>
  <c r="S37" i="11"/>
  <c r="S36" i="11"/>
  <c r="S35" i="11"/>
  <c r="S33" i="11"/>
  <c r="S32" i="11"/>
  <c r="S30" i="11"/>
  <c r="S29" i="11"/>
  <c r="S28" i="11"/>
  <c r="S27" i="11"/>
  <c r="S26" i="11"/>
  <c r="S23" i="11"/>
  <c r="S22" i="11"/>
  <c r="S21" i="11"/>
  <c r="S20" i="11"/>
  <c r="S19" i="11"/>
  <c r="S18" i="11"/>
  <c r="S17" i="11"/>
  <c r="S14" i="11"/>
  <c r="S12" i="11"/>
  <c r="S11" i="11"/>
  <c r="S10" i="11"/>
  <c r="S9" i="11"/>
  <c r="S8" i="11"/>
  <c r="S7" i="11"/>
  <c r="S6" i="11"/>
  <c r="S5" i="11"/>
  <c r="U52" i="7"/>
  <c r="U53" i="7"/>
  <c r="U54" i="7"/>
  <c r="U55" i="7"/>
  <c r="U56" i="7"/>
  <c r="U57" i="7"/>
  <c r="U58" i="7"/>
  <c r="U59" i="7"/>
  <c r="U60" i="7"/>
  <c r="U61" i="7"/>
  <c r="U62" i="7"/>
  <c r="U63" i="7"/>
  <c r="U67" i="7"/>
  <c r="U68" i="7"/>
  <c r="U69" i="7"/>
  <c r="U70" i="7"/>
  <c r="U71" i="7"/>
  <c r="V47" i="7"/>
  <c r="V46" i="7"/>
  <c r="V45" i="7"/>
  <c r="V44" i="7"/>
  <c r="V39" i="7"/>
  <c r="V38" i="7"/>
  <c r="V37" i="7"/>
  <c r="V36" i="7"/>
  <c r="V35" i="7"/>
  <c r="V34" i="7"/>
  <c r="V33" i="7"/>
  <c r="V32" i="7"/>
  <c r="V31" i="7"/>
  <c r="V30" i="7"/>
  <c r="V29" i="7"/>
  <c r="V28" i="7"/>
  <c r="U21" i="7"/>
  <c r="U12" i="7"/>
  <c r="U8" i="7"/>
  <c r="V4" i="7"/>
  <c r="E22" i="20" l="1"/>
  <c r="F22" i="20" s="1"/>
  <c r="F21" i="20"/>
  <c r="BY24" i="8"/>
  <c r="U23" i="7"/>
  <c r="CA23" i="8"/>
  <c r="AA12" i="24"/>
  <c r="K10" i="20"/>
  <c r="K11" i="20" s="1"/>
  <c r="CC23" i="8"/>
  <c r="CM23" i="8"/>
  <c r="L14" i="20"/>
  <c r="L15" i="20"/>
  <c r="L13" i="20"/>
  <c r="L16" i="20"/>
  <c r="AA23" i="24"/>
  <c r="BZ23" i="8"/>
  <c r="H21" i="20"/>
  <c r="H22" i="20"/>
  <c r="F6" i="20"/>
  <c r="F7" i="20"/>
  <c r="H11" i="20"/>
  <c r="H10" i="20"/>
  <c r="F10" i="20"/>
  <c r="CC19" i="8"/>
  <c r="CC18" i="8"/>
  <c r="AA18" i="24"/>
  <c r="K17" i="20" s="1"/>
  <c r="L17" i="20" s="1"/>
  <c r="BZ18" i="8"/>
  <c r="CA18" i="8"/>
  <c r="H17" i="20"/>
  <c r="V23" i="7" l="1"/>
  <c r="X23" i="7"/>
  <c r="AA24" i="24"/>
  <c r="K21" i="20"/>
  <c r="U24" i="7"/>
  <c r="L9" i="18"/>
  <c r="L7" i="21"/>
  <c r="L17" i="18"/>
  <c r="L15" i="18"/>
  <c r="L19" i="18"/>
  <c r="L7" i="18"/>
  <c r="L11" i="18"/>
  <c r="L13" i="18"/>
  <c r="L15" i="21"/>
  <c r="L6" i="20"/>
  <c r="L6" i="21"/>
  <c r="L9" i="21"/>
  <c r="L12" i="21"/>
  <c r="L14" i="21"/>
  <c r="L17" i="21"/>
  <c r="L10" i="21"/>
  <c r="L13" i="21"/>
  <c r="L16" i="21"/>
  <c r="L11" i="21"/>
  <c r="L8" i="21"/>
  <c r="L3" i="20"/>
  <c r="L4" i="20"/>
  <c r="L8" i="20"/>
  <c r="F11" i="20"/>
  <c r="L10" i="20"/>
  <c r="K22" i="20" l="1"/>
  <c r="L22" i="20" s="1"/>
  <c r="L21" i="20"/>
  <c r="L7" i="20"/>
  <c r="L5" i="20"/>
  <c r="L9" i="20"/>
  <c r="L11" i="20"/>
  <c r="BL34" i="10"/>
  <c r="BL33" i="10"/>
  <c r="BL31" i="10"/>
  <c r="BL30" i="10"/>
  <c r="BL29" i="10"/>
  <c r="BL28" i="10"/>
  <c r="BL27" i="10"/>
  <c r="BL26" i="10"/>
  <c r="BL25" i="10"/>
  <c r="BL24" i="10"/>
  <c r="BL23" i="10"/>
  <c r="BL22" i="10"/>
  <c r="BL21" i="10"/>
  <c r="BL20" i="10"/>
  <c r="BL19" i="10"/>
  <c r="BL18" i="10"/>
  <c r="BL17" i="10"/>
  <c r="BL16" i="10"/>
  <c r="BL15" i="10"/>
  <c r="BL14" i="10"/>
  <c r="BL13" i="10"/>
  <c r="BL12" i="10"/>
  <c r="BL11" i="10"/>
  <c r="BL10" i="10"/>
  <c r="BL9" i="10"/>
  <c r="BL8" i="10"/>
  <c r="BL7" i="10"/>
  <c r="BL6" i="10"/>
  <c r="BL5" i="10"/>
  <c r="BL4" i="10"/>
  <c r="BL3" i="10"/>
  <c r="BI34" i="10"/>
  <c r="BI33" i="10"/>
  <c r="BI31" i="10"/>
  <c r="BI30" i="10"/>
  <c r="BI29" i="10"/>
  <c r="BI28" i="10"/>
  <c r="BI27" i="10"/>
  <c r="BI26" i="10"/>
  <c r="BI25" i="10"/>
  <c r="BI24" i="10"/>
  <c r="BI23" i="10"/>
  <c r="BI22" i="10"/>
  <c r="BI21" i="10"/>
  <c r="BI20" i="10"/>
  <c r="BI19" i="10"/>
  <c r="BI18" i="10"/>
  <c r="BI17" i="10"/>
  <c r="BI16" i="10"/>
  <c r="BI15" i="10"/>
  <c r="BI14" i="10"/>
  <c r="BI13" i="10"/>
  <c r="BI12" i="10"/>
  <c r="BI11" i="10"/>
  <c r="BI10" i="10"/>
  <c r="BI9" i="10"/>
  <c r="BI8" i="10"/>
  <c r="BI7" i="10"/>
  <c r="BI6" i="10"/>
  <c r="BI5" i="10"/>
  <c r="BI4" i="10"/>
  <c r="BF34" i="10"/>
  <c r="BF33" i="10"/>
  <c r="BF31" i="10"/>
  <c r="BF30" i="10"/>
  <c r="BF29" i="10"/>
  <c r="BF28" i="10"/>
  <c r="BF27" i="10"/>
  <c r="BF26" i="10"/>
  <c r="BF25" i="10"/>
  <c r="BF24" i="10"/>
  <c r="BF23" i="10"/>
  <c r="BF22" i="10"/>
  <c r="BF21" i="10"/>
  <c r="BF20" i="10"/>
  <c r="BF19" i="10"/>
  <c r="BF18" i="10"/>
  <c r="BF17" i="10"/>
  <c r="BF16" i="10"/>
  <c r="BF15" i="10"/>
  <c r="BF14" i="10"/>
  <c r="BF13" i="10"/>
  <c r="BF12" i="10"/>
  <c r="BF11" i="10"/>
  <c r="BF10" i="10"/>
  <c r="BF9" i="10"/>
  <c r="BF8" i="10"/>
  <c r="BF7" i="10"/>
  <c r="BF6" i="10"/>
  <c r="BF5" i="10"/>
  <c r="BF4" i="10"/>
  <c r="BF3" i="10"/>
  <c r="BC34" i="10"/>
  <c r="BC33" i="10"/>
  <c r="BC31" i="10"/>
  <c r="BC30" i="10"/>
  <c r="BC29" i="10"/>
  <c r="BC28" i="10"/>
  <c r="BC27" i="10"/>
  <c r="BC26" i="10"/>
  <c r="BC25" i="10"/>
  <c r="BC24" i="10"/>
  <c r="BC23" i="10"/>
  <c r="BC22" i="10"/>
  <c r="BC21" i="10"/>
  <c r="BC20" i="10"/>
  <c r="BC19" i="10"/>
  <c r="BC18" i="10"/>
  <c r="BC17" i="10"/>
  <c r="BC16" i="10"/>
  <c r="BC15" i="10"/>
  <c r="BC14" i="10"/>
  <c r="BC13" i="10"/>
  <c r="BC12" i="10"/>
  <c r="BC11" i="10"/>
  <c r="BC10" i="10"/>
  <c r="BC9" i="10"/>
  <c r="BC8" i="10"/>
  <c r="BC7" i="10"/>
  <c r="BC6" i="10"/>
  <c r="BC5" i="10"/>
  <c r="BC4" i="10"/>
  <c r="BC3" i="10"/>
  <c r="AZ34" i="10"/>
  <c r="AZ33" i="10"/>
  <c r="AZ31" i="10"/>
  <c r="AZ30" i="10"/>
  <c r="AZ29" i="10"/>
  <c r="AZ28" i="10"/>
  <c r="AZ27" i="10"/>
  <c r="AZ26" i="10"/>
  <c r="AZ25" i="10"/>
  <c r="AZ24" i="10"/>
  <c r="AZ23" i="10"/>
  <c r="AZ22" i="10"/>
  <c r="AZ21" i="10"/>
  <c r="AZ20" i="10"/>
  <c r="AZ19" i="10"/>
  <c r="AZ18" i="10"/>
  <c r="AZ17" i="10"/>
  <c r="AZ16" i="10"/>
  <c r="AZ15" i="10"/>
  <c r="AZ14" i="10"/>
  <c r="AZ13" i="10"/>
  <c r="AZ12" i="10"/>
  <c r="AZ11" i="10"/>
  <c r="AZ10" i="10"/>
  <c r="AZ9" i="10"/>
  <c r="AZ8" i="10"/>
  <c r="AZ7" i="10"/>
  <c r="AZ6" i="10"/>
  <c r="AZ5" i="10"/>
  <c r="AZ4" i="10"/>
  <c r="AZ3" i="10"/>
  <c r="AW34" i="10"/>
  <c r="AW33" i="10"/>
  <c r="AW31" i="10"/>
  <c r="AW30" i="10"/>
  <c r="AW29" i="10"/>
  <c r="AW28" i="10"/>
  <c r="AW27" i="10"/>
  <c r="AW26" i="10"/>
  <c r="AW25" i="10"/>
  <c r="AW24" i="10"/>
  <c r="AW23" i="10"/>
  <c r="AW22" i="10"/>
  <c r="AW21" i="10"/>
  <c r="AW20" i="10"/>
  <c r="AW19" i="10"/>
  <c r="AW18" i="10"/>
  <c r="AW17" i="10"/>
  <c r="AW16" i="10"/>
  <c r="AW15" i="10"/>
  <c r="AW14" i="10"/>
  <c r="AW13" i="10"/>
  <c r="AW12" i="10"/>
  <c r="AW11" i="10"/>
  <c r="AW10" i="10"/>
  <c r="AW9" i="10"/>
  <c r="AW8" i="10"/>
  <c r="AW7" i="10"/>
  <c r="AW6" i="10"/>
  <c r="AW5" i="10"/>
  <c r="AW4" i="10"/>
  <c r="AT34" i="10"/>
  <c r="AT33" i="10"/>
  <c r="AT31" i="10"/>
  <c r="AT30" i="10"/>
  <c r="AT29" i="10"/>
  <c r="AT28" i="10"/>
  <c r="AT27" i="10"/>
  <c r="AT26" i="10"/>
  <c r="AT25" i="10"/>
  <c r="AT24" i="10"/>
  <c r="AT23" i="10"/>
  <c r="AT22" i="10"/>
  <c r="AT21" i="10"/>
  <c r="AT20" i="10"/>
  <c r="AT19" i="10"/>
  <c r="AT18" i="10"/>
  <c r="AT17" i="10"/>
  <c r="AT16" i="10"/>
  <c r="AT15" i="10"/>
  <c r="AT14" i="10"/>
  <c r="AT13" i="10"/>
  <c r="AT12" i="10"/>
  <c r="AT11" i="10"/>
  <c r="AT10" i="10"/>
  <c r="AT9" i="10"/>
  <c r="AT8" i="10"/>
  <c r="AT7" i="10"/>
  <c r="AT6" i="10"/>
  <c r="AT5" i="10"/>
  <c r="AT4" i="10"/>
  <c r="AT3" i="10"/>
  <c r="AQ34" i="10"/>
  <c r="AQ33" i="10"/>
  <c r="AQ31" i="10"/>
  <c r="AQ30" i="10"/>
  <c r="AQ29" i="10"/>
  <c r="AQ28" i="10"/>
  <c r="AQ27" i="10"/>
  <c r="AQ26" i="10"/>
  <c r="AQ25" i="10"/>
  <c r="AQ24" i="10"/>
  <c r="AQ23" i="10"/>
  <c r="AQ22" i="10"/>
  <c r="AQ21" i="10"/>
  <c r="AQ20" i="10"/>
  <c r="AQ19" i="10"/>
  <c r="AQ18" i="10"/>
  <c r="AQ17" i="10"/>
  <c r="AQ16" i="10"/>
  <c r="AQ15" i="10"/>
  <c r="AQ14" i="10"/>
  <c r="AQ13" i="10"/>
  <c r="AQ12" i="10"/>
  <c r="AQ11" i="10"/>
  <c r="AQ10" i="10"/>
  <c r="AQ9" i="10"/>
  <c r="AQ8" i="10"/>
  <c r="AQ7" i="10"/>
  <c r="AQ6" i="10"/>
  <c r="AQ5" i="10"/>
  <c r="AQ4" i="10"/>
  <c r="AQ3" i="10"/>
  <c r="AN34" i="10"/>
  <c r="AN33" i="10"/>
  <c r="AN31" i="10"/>
  <c r="AN30" i="10"/>
  <c r="AN29" i="10"/>
  <c r="AN28" i="10"/>
  <c r="AN27" i="10"/>
  <c r="AN26" i="10"/>
  <c r="AN25" i="10"/>
  <c r="AN24" i="10"/>
  <c r="AN23" i="10"/>
  <c r="AN22" i="10"/>
  <c r="AN21" i="10"/>
  <c r="AN20" i="10"/>
  <c r="AN19" i="10"/>
  <c r="AN18" i="10"/>
  <c r="AN17" i="10"/>
  <c r="AN16" i="10"/>
  <c r="AN15" i="10"/>
  <c r="AN14" i="10"/>
  <c r="AN13" i="10"/>
  <c r="AN12" i="10"/>
  <c r="AN11" i="10"/>
  <c r="AN10" i="10"/>
  <c r="AN9" i="10"/>
  <c r="AN8" i="10"/>
  <c r="AN7" i="10"/>
  <c r="AN6" i="10"/>
  <c r="AN5" i="10"/>
  <c r="AN4" i="10"/>
  <c r="AN3" i="10"/>
  <c r="AK34" i="10"/>
  <c r="AK33"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AK8" i="10"/>
  <c r="AK7" i="10"/>
  <c r="AK6" i="10"/>
  <c r="AK5" i="10"/>
  <c r="AK4" i="10"/>
  <c r="AK3" i="10"/>
  <c r="AH34" i="10"/>
  <c r="AH33" i="10"/>
  <c r="AH31" i="10"/>
  <c r="AH30" i="10"/>
  <c r="AH29" i="10"/>
  <c r="AH28" i="10"/>
  <c r="AH27" i="10"/>
  <c r="AH26" i="10"/>
  <c r="AH25" i="10"/>
  <c r="AH24" i="10"/>
  <c r="AH23" i="10"/>
  <c r="AH22" i="10"/>
  <c r="AH21" i="10"/>
  <c r="AH20" i="10"/>
  <c r="AH19" i="10"/>
  <c r="AH18" i="10"/>
  <c r="AH17" i="10"/>
  <c r="AH16" i="10"/>
  <c r="AH15" i="10"/>
  <c r="AH14" i="10"/>
  <c r="AH13" i="10"/>
  <c r="AH12" i="10"/>
  <c r="AH11" i="10"/>
  <c r="AH10" i="10"/>
  <c r="AH9" i="10"/>
  <c r="AH8" i="10"/>
  <c r="AH7" i="10"/>
  <c r="AH6" i="10"/>
  <c r="AH5" i="10"/>
  <c r="AH4" i="10"/>
  <c r="AH3" i="10"/>
  <c r="AE34" i="10"/>
  <c r="AE33" i="10"/>
  <c r="AE31" i="10"/>
  <c r="AE30" i="10"/>
  <c r="AE29" i="10"/>
  <c r="AE28" i="10"/>
  <c r="AE27" i="10"/>
  <c r="AE26" i="10"/>
  <c r="AE25" i="10"/>
  <c r="AE24" i="10"/>
  <c r="AE23" i="10"/>
  <c r="AE22" i="10"/>
  <c r="AE21" i="10"/>
  <c r="AE20" i="10"/>
  <c r="AE19" i="10"/>
  <c r="AE18" i="10"/>
  <c r="AE17" i="10"/>
  <c r="AE16" i="10"/>
  <c r="AE15" i="10"/>
  <c r="AE14" i="10"/>
  <c r="AE13" i="10"/>
  <c r="AE12" i="10"/>
  <c r="AE11" i="10"/>
  <c r="AE10" i="10"/>
  <c r="AE9" i="10"/>
  <c r="AE8" i="10"/>
  <c r="AE7" i="10"/>
  <c r="AE6" i="10"/>
  <c r="AE5" i="10"/>
  <c r="AE4" i="10"/>
  <c r="AE3" i="10"/>
  <c r="AB34" i="10"/>
  <c r="AB33" i="10"/>
  <c r="AB31" i="10"/>
  <c r="AB30" i="10"/>
  <c r="AB29" i="10"/>
  <c r="AB28" i="10"/>
  <c r="AB27" i="10"/>
  <c r="AB26" i="10"/>
  <c r="AB25" i="10"/>
  <c r="AB24" i="10"/>
  <c r="AB23" i="10"/>
  <c r="AB22" i="10"/>
  <c r="AB21" i="10"/>
  <c r="AB20" i="10"/>
  <c r="AB19" i="10"/>
  <c r="AB18" i="10"/>
  <c r="AB17" i="10"/>
  <c r="AB16" i="10"/>
  <c r="AB15" i="10"/>
  <c r="AB14" i="10"/>
  <c r="AB13" i="10"/>
  <c r="AB12" i="10"/>
  <c r="AB11" i="10"/>
  <c r="AB10" i="10"/>
  <c r="AB9" i="10"/>
  <c r="AB8" i="10"/>
  <c r="AB7" i="10"/>
  <c r="AB6" i="10"/>
  <c r="AB5" i="10"/>
  <c r="AB4" i="10"/>
  <c r="AB3" i="10"/>
  <c r="Y34" i="10"/>
  <c r="Y33" i="10"/>
  <c r="Y31" i="10"/>
  <c r="Y30" i="10"/>
  <c r="Y29" i="10"/>
  <c r="Y28" i="10"/>
  <c r="Y27" i="10"/>
  <c r="Y26" i="10"/>
  <c r="Y25" i="10"/>
  <c r="Y24" i="10"/>
  <c r="Y23" i="10"/>
  <c r="Y22" i="10"/>
  <c r="Y21" i="10"/>
  <c r="Y20" i="10"/>
  <c r="Y19" i="10"/>
  <c r="Y18" i="10"/>
  <c r="Y17" i="10"/>
  <c r="Y16" i="10"/>
  <c r="Y15" i="10"/>
  <c r="Y14" i="10"/>
  <c r="Y13" i="10"/>
  <c r="Y12" i="10"/>
  <c r="Y11" i="10"/>
  <c r="Y10" i="10"/>
  <c r="Y9" i="10"/>
  <c r="Y8" i="10"/>
  <c r="Y7" i="10"/>
  <c r="Y6" i="10"/>
  <c r="Y5" i="10"/>
  <c r="Y4" i="10"/>
  <c r="Y3" i="10"/>
  <c r="V34" i="10"/>
  <c r="V33" i="10"/>
  <c r="V31" i="10"/>
  <c r="V30" i="10"/>
  <c r="V29" i="10"/>
  <c r="V28" i="10"/>
  <c r="V27" i="10"/>
  <c r="V26" i="10"/>
  <c r="V25" i="10"/>
  <c r="V24" i="10"/>
  <c r="V23" i="10"/>
  <c r="V22" i="10"/>
  <c r="V21" i="10"/>
  <c r="V20" i="10"/>
  <c r="V19" i="10"/>
  <c r="V18" i="10"/>
  <c r="V17" i="10"/>
  <c r="V16" i="10"/>
  <c r="V15" i="10"/>
  <c r="V14" i="10"/>
  <c r="V13" i="10"/>
  <c r="V12" i="10"/>
  <c r="V11" i="10"/>
  <c r="V10" i="10"/>
  <c r="V9" i="10"/>
  <c r="V8" i="10"/>
  <c r="V7" i="10"/>
  <c r="V6" i="10"/>
  <c r="V5" i="10"/>
  <c r="V4" i="10"/>
  <c r="V3" i="10"/>
  <c r="S34" i="10"/>
  <c r="S33" i="10"/>
  <c r="S31" i="10"/>
  <c r="S30" i="10"/>
  <c r="S29" i="10"/>
  <c r="S28" i="10"/>
  <c r="S27" i="10"/>
  <c r="S26" i="10"/>
  <c r="S25" i="10"/>
  <c r="S24" i="10"/>
  <c r="S23" i="10"/>
  <c r="S22" i="10"/>
  <c r="S21" i="10"/>
  <c r="S20" i="10"/>
  <c r="S19" i="10"/>
  <c r="S18" i="10"/>
  <c r="S17" i="10"/>
  <c r="S16" i="10"/>
  <c r="S15" i="10"/>
  <c r="S14" i="10"/>
  <c r="S13" i="10"/>
  <c r="S12" i="10"/>
  <c r="S11" i="10"/>
  <c r="S10" i="10"/>
  <c r="S9" i="10"/>
  <c r="S8" i="10"/>
  <c r="S7" i="10"/>
  <c r="S6" i="10"/>
  <c r="S5" i="10"/>
  <c r="S4" i="10"/>
  <c r="S3" i="10"/>
  <c r="P34" i="10"/>
  <c r="P33"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M34" i="10"/>
  <c r="M33"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M4" i="10"/>
  <c r="M3" i="10"/>
  <c r="J34" i="10"/>
  <c r="J33"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T48" i="4"/>
  <c r="S48" i="4"/>
  <c r="T47" i="4"/>
  <c r="S47" i="4"/>
  <c r="T46" i="4"/>
  <c r="S46" i="4"/>
  <c r="T45" i="4"/>
  <c r="S45" i="4"/>
  <c r="T44" i="4"/>
  <c r="S44" i="4"/>
  <c r="T43" i="4"/>
  <c r="S43" i="4"/>
  <c r="T38" i="4"/>
  <c r="S38" i="4"/>
  <c r="T37" i="4"/>
  <c r="S37" i="4"/>
  <c r="T36" i="4"/>
  <c r="S36" i="4"/>
  <c r="T35" i="4"/>
  <c r="S35" i="4"/>
  <c r="T33" i="4"/>
  <c r="S33" i="4"/>
  <c r="T32" i="4"/>
  <c r="S32" i="4"/>
  <c r="T30" i="4"/>
  <c r="S30" i="4"/>
  <c r="T29" i="4"/>
  <c r="S29" i="4"/>
  <c r="T28" i="4"/>
  <c r="S28" i="4"/>
  <c r="T27" i="4"/>
  <c r="S27" i="4"/>
  <c r="T26" i="4"/>
  <c r="S26" i="4"/>
  <c r="T23" i="4"/>
  <c r="S23" i="4"/>
  <c r="T22" i="4"/>
  <c r="S22" i="4"/>
  <c r="T21" i="4"/>
  <c r="S21" i="4"/>
  <c r="T20" i="4"/>
  <c r="S20" i="4"/>
  <c r="T19" i="4"/>
  <c r="S19" i="4"/>
  <c r="T18" i="4"/>
  <c r="S18" i="4"/>
  <c r="T17" i="4"/>
  <c r="S17" i="4"/>
  <c r="T14" i="4"/>
  <c r="S14" i="4"/>
  <c r="T12" i="4"/>
  <c r="S12" i="4"/>
  <c r="T11" i="4"/>
  <c r="S11" i="4"/>
  <c r="T10" i="4"/>
  <c r="S10" i="4"/>
  <c r="T9" i="4"/>
  <c r="S9" i="4"/>
  <c r="T8" i="4"/>
  <c r="S8" i="4"/>
  <c r="T7" i="4"/>
  <c r="S7" i="4"/>
  <c r="T6" i="4"/>
  <c r="S6" i="4"/>
  <c r="T5" i="4"/>
  <c r="S5" i="4"/>
  <c r="Q48" i="4"/>
  <c r="P48" i="4"/>
  <c r="Q47" i="4"/>
  <c r="P47" i="4"/>
  <c r="Q46" i="4"/>
  <c r="P46" i="4"/>
  <c r="Q45" i="4"/>
  <c r="P45" i="4"/>
  <c r="Q44" i="4"/>
  <c r="P44" i="4"/>
  <c r="Q43" i="4"/>
  <c r="P43" i="4"/>
  <c r="Q38" i="4"/>
  <c r="P38" i="4"/>
  <c r="Q37" i="4"/>
  <c r="P37" i="4"/>
  <c r="Q36" i="4"/>
  <c r="P36" i="4"/>
  <c r="Q35" i="4"/>
  <c r="P35" i="4"/>
  <c r="Q33" i="4"/>
  <c r="P33" i="4"/>
  <c r="Q32" i="4"/>
  <c r="P32" i="4"/>
  <c r="Q30" i="4"/>
  <c r="P30" i="4"/>
  <c r="Q29" i="4"/>
  <c r="P29" i="4"/>
  <c r="Q28" i="4"/>
  <c r="P28" i="4"/>
  <c r="Q27" i="4"/>
  <c r="P27" i="4"/>
  <c r="Q26" i="4"/>
  <c r="P26" i="4"/>
  <c r="Q23" i="4"/>
  <c r="P23" i="4"/>
  <c r="Q22" i="4"/>
  <c r="P22" i="4"/>
  <c r="Q21" i="4"/>
  <c r="P21" i="4"/>
  <c r="Q20" i="4"/>
  <c r="P20" i="4"/>
  <c r="Q19" i="4"/>
  <c r="P19" i="4"/>
  <c r="Q18" i="4"/>
  <c r="P18" i="4"/>
  <c r="Q17" i="4"/>
  <c r="P17" i="4"/>
  <c r="Q14" i="4"/>
  <c r="P14" i="4"/>
  <c r="Q12" i="4"/>
  <c r="P12" i="4"/>
  <c r="Q11" i="4"/>
  <c r="P11" i="4"/>
  <c r="Q10" i="4"/>
  <c r="P10" i="4"/>
  <c r="Q9" i="4"/>
  <c r="P9" i="4"/>
  <c r="Q8" i="4"/>
  <c r="P8" i="4"/>
  <c r="Q7" i="4"/>
  <c r="P7" i="4"/>
  <c r="Q6" i="4"/>
  <c r="P6" i="4"/>
  <c r="Q5" i="4"/>
  <c r="P5" i="4"/>
  <c r="N48" i="4"/>
  <c r="M48" i="4"/>
  <c r="N47" i="4"/>
  <c r="M47" i="4"/>
  <c r="N46" i="4"/>
  <c r="M46" i="4"/>
  <c r="N45" i="4"/>
  <c r="M45" i="4"/>
  <c r="N44" i="4"/>
  <c r="M44" i="4"/>
  <c r="N43" i="4"/>
  <c r="M43" i="4"/>
  <c r="N38" i="4"/>
  <c r="M38" i="4"/>
  <c r="N37" i="4"/>
  <c r="M37" i="4"/>
  <c r="N36" i="4"/>
  <c r="M36" i="4"/>
  <c r="N35" i="4"/>
  <c r="M35" i="4"/>
  <c r="N33" i="4"/>
  <c r="M33" i="4"/>
  <c r="N32" i="4"/>
  <c r="M32" i="4"/>
  <c r="N30" i="4"/>
  <c r="M30" i="4"/>
  <c r="N29" i="4"/>
  <c r="M29" i="4"/>
  <c r="N28" i="4"/>
  <c r="M28" i="4"/>
  <c r="N27" i="4"/>
  <c r="M27" i="4"/>
  <c r="N26" i="4"/>
  <c r="M26" i="4"/>
  <c r="N23" i="4"/>
  <c r="M23" i="4"/>
  <c r="N22" i="4"/>
  <c r="M22" i="4"/>
  <c r="N21" i="4"/>
  <c r="M21" i="4"/>
  <c r="N20" i="4"/>
  <c r="M20" i="4"/>
  <c r="N19" i="4"/>
  <c r="M19" i="4"/>
  <c r="N18" i="4"/>
  <c r="M18" i="4"/>
  <c r="N17" i="4"/>
  <c r="M17" i="4"/>
  <c r="N14" i="4"/>
  <c r="M14" i="4"/>
  <c r="N12" i="4"/>
  <c r="M12" i="4"/>
  <c r="N11" i="4"/>
  <c r="M11" i="4"/>
  <c r="N10" i="4"/>
  <c r="M10" i="4"/>
  <c r="N9" i="4"/>
  <c r="M9" i="4"/>
  <c r="N8" i="4"/>
  <c r="M8" i="4"/>
  <c r="N7" i="4"/>
  <c r="M7" i="4"/>
  <c r="N6" i="4"/>
  <c r="M6" i="4"/>
  <c r="N5" i="4"/>
  <c r="M5" i="4"/>
  <c r="K48" i="4"/>
  <c r="J48" i="4"/>
  <c r="K47" i="4"/>
  <c r="J47" i="4"/>
  <c r="K46" i="4"/>
  <c r="J46" i="4"/>
  <c r="K45" i="4"/>
  <c r="J45" i="4"/>
  <c r="K44" i="4"/>
  <c r="J44" i="4"/>
  <c r="K43" i="4"/>
  <c r="J43" i="4"/>
  <c r="K38" i="4"/>
  <c r="J38" i="4"/>
  <c r="K37" i="4"/>
  <c r="J37" i="4"/>
  <c r="K36" i="4"/>
  <c r="J36" i="4"/>
  <c r="K35" i="4"/>
  <c r="J35" i="4"/>
  <c r="K33" i="4"/>
  <c r="J33" i="4"/>
  <c r="K32" i="4"/>
  <c r="J32" i="4"/>
  <c r="K30" i="4"/>
  <c r="J30" i="4"/>
  <c r="K29" i="4"/>
  <c r="J29" i="4"/>
  <c r="K28" i="4"/>
  <c r="J28" i="4"/>
  <c r="K27" i="4"/>
  <c r="J27" i="4"/>
  <c r="K26" i="4"/>
  <c r="J26" i="4"/>
  <c r="K23" i="4"/>
  <c r="J23" i="4"/>
  <c r="K22" i="4"/>
  <c r="J22" i="4"/>
  <c r="K21" i="4"/>
  <c r="J21" i="4"/>
  <c r="K20" i="4"/>
  <c r="J20" i="4"/>
  <c r="K19" i="4"/>
  <c r="J19" i="4"/>
  <c r="K18" i="4"/>
  <c r="J18" i="4"/>
  <c r="K17" i="4"/>
  <c r="J17" i="4"/>
  <c r="K14" i="4"/>
  <c r="J14" i="4"/>
  <c r="K12" i="4"/>
  <c r="J12" i="4"/>
  <c r="K11" i="4"/>
  <c r="J11" i="4"/>
  <c r="K10" i="4"/>
  <c r="J10" i="4"/>
  <c r="K9" i="4"/>
  <c r="J9" i="4"/>
  <c r="K8" i="4"/>
  <c r="J8" i="4"/>
  <c r="K7" i="4"/>
  <c r="J7" i="4"/>
  <c r="K6" i="4"/>
  <c r="J6" i="4"/>
  <c r="K5" i="4"/>
  <c r="J5" i="4"/>
  <c r="H42" i="4"/>
  <c r="H41" i="4" s="1"/>
  <c r="G42" i="4"/>
  <c r="G41" i="4" s="1"/>
  <c r="F42" i="4"/>
  <c r="F41" i="4" s="1"/>
  <c r="E42" i="4"/>
  <c r="E41" i="4" s="1"/>
  <c r="H34" i="4"/>
  <c r="G34" i="4"/>
  <c r="F34" i="4"/>
  <c r="E34" i="4"/>
  <c r="H25" i="4"/>
  <c r="G25" i="4"/>
  <c r="F25" i="4"/>
  <c r="E25" i="4"/>
  <c r="H13" i="4"/>
  <c r="G13" i="4"/>
  <c r="F13" i="4"/>
  <c r="E13" i="4"/>
  <c r="H4" i="4"/>
  <c r="G4" i="4"/>
  <c r="F4" i="4"/>
  <c r="E4" i="4"/>
  <c r="BP48" i="4"/>
  <c r="BP47" i="4"/>
  <c r="BO47" i="4"/>
  <c r="BP46" i="4"/>
  <c r="BO46" i="4"/>
  <c r="BP45" i="4"/>
  <c r="BO45" i="4"/>
  <c r="BP44" i="4"/>
  <c r="BO44" i="4"/>
  <c r="BP43" i="4"/>
  <c r="BO43" i="4"/>
  <c r="BP38" i="4"/>
  <c r="BO38" i="4"/>
  <c r="BP37" i="4"/>
  <c r="BO37" i="4"/>
  <c r="BP36" i="4"/>
  <c r="BO36" i="4"/>
  <c r="BP35" i="4"/>
  <c r="BO35" i="4"/>
  <c r="BP33" i="4"/>
  <c r="BO33" i="4"/>
  <c r="BP32" i="4"/>
  <c r="BO32" i="4"/>
  <c r="BP30" i="4"/>
  <c r="BO30" i="4"/>
  <c r="BP29" i="4"/>
  <c r="BO29" i="4"/>
  <c r="BP28" i="4"/>
  <c r="BO28" i="4"/>
  <c r="BP27" i="4"/>
  <c r="BO27" i="4"/>
  <c r="BP26" i="4"/>
  <c r="BO26" i="4"/>
  <c r="BP23" i="4"/>
  <c r="BO23" i="4"/>
  <c r="BP22" i="4"/>
  <c r="BO22" i="4"/>
  <c r="BP21" i="4"/>
  <c r="BO21" i="4"/>
  <c r="BP20" i="4"/>
  <c r="BO20" i="4"/>
  <c r="BP19" i="4"/>
  <c r="BO19" i="4"/>
  <c r="BP18" i="4"/>
  <c r="BO18" i="4"/>
  <c r="BP17" i="4"/>
  <c r="BO17" i="4"/>
  <c r="BP14" i="4"/>
  <c r="BO14" i="4"/>
  <c r="BP12" i="4"/>
  <c r="BO12" i="4"/>
  <c r="BP11" i="4"/>
  <c r="BO11" i="4"/>
  <c r="BP10" i="4"/>
  <c r="BO10" i="4"/>
  <c r="BP9" i="4"/>
  <c r="BO9" i="4"/>
  <c r="BP8" i="4"/>
  <c r="BO8" i="4"/>
  <c r="BP7" i="4"/>
  <c r="BO7" i="4"/>
  <c r="BP6" i="4"/>
  <c r="BO6" i="4"/>
  <c r="BP5" i="4"/>
  <c r="BO5" i="4"/>
  <c r="BM48" i="4"/>
  <c r="BM47" i="4"/>
  <c r="BM46" i="4"/>
  <c r="BM45" i="4"/>
  <c r="BM44" i="4"/>
  <c r="BM43" i="4"/>
  <c r="BM38" i="4"/>
  <c r="BM37" i="4"/>
  <c r="BM36" i="4"/>
  <c r="BM35" i="4"/>
  <c r="BM33" i="4"/>
  <c r="BM32" i="4"/>
  <c r="BM30" i="4"/>
  <c r="BM29" i="4"/>
  <c r="BM28" i="4"/>
  <c r="BM27" i="4"/>
  <c r="BM26" i="4"/>
  <c r="BM23" i="4"/>
  <c r="BM22" i="4"/>
  <c r="BM21" i="4"/>
  <c r="BM20" i="4"/>
  <c r="BM19" i="4"/>
  <c r="BM18" i="4"/>
  <c r="BM17" i="4"/>
  <c r="BM14" i="4"/>
  <c r="BM12" i="4"/>
  <c r="BM11" i="4"/>
  <c r="BM10" i="4"/>
  <c r="BM9" i="4"/>
  <c r="BM8" i="4"/>
  <c r="BM7" i="4"/>
  <c r="BM6" i="4"/>
  <c r="BM5" i="4"/>
  <c r="BJ48" i="4"/>
  <c r="BJ47" i="4"/>
  <c r="BJ46" i="4"/>
  <c r="BJ45" i="4"/>
  <c r="BJ44" i="4"/>
  <c r="BJ43" i="4"/>
  <c r="BJ38" i="4"/>
  <c r="BJ37" i="4"/>
  <c r="BJ36" i="4"/>
  <c r="BJ35" i="4"/>
  <c r="BJ33" i="4"/>
  <c r="BJ32" i="4"/>
  <c r="BJ30" i="4"/>
  <c r="BJ29" i="4"/>
  <c r="BJ28" i="4"/>
  <c r="BJ27" i="4"/>
  <c r="BJ26" i="4"/>
  <c r="BJ23" i="4"/>
  <c r="BJ22" i="4"/>
  <c r="BJ21" i="4"/>
  <c r="BJ20" i="4"/>
  <c r="BJ19" i="4"/>
  <c r="BJ18" i="4"/>
  <c r="BJ17" i="4"/>
  <c r="BJ14" i="4"/>
  <c r="BJ12" i="4"/>
  <c r="BJ11" i="4"/>
  <c r="BJ10" i="4"/>
  <c r="BJ9" i="4"/>
  <c r="BJ8" i="4"/>
  <c r="BJ7" i="4"/>
  <c r="BJ6" i="4"/>
  <c r="BJ5" i="4"/>
  <c r="BG48" i="4"/>
  <c r="BG47" i="4"/>
  <c r="BG46" i="4"/>
  <c r="BG45" i="4"/>
  <c r="BG44" i="4"/>
  <c r="BG43" i="4"/>
  <c r="BG38" i="4"/>
  <c r="BG37" i="4"/>
  <c r="BG36" i="4"/>
  <c r="BG35" i="4"/>
  <c r="BG33" i="4"/>
  <c r="BG32" i="4"/>
  <c r="BG30" i="4"/>
  <c r="BG29" i="4"/>
  <c r="BG28" i="4"/>
  <c r="BG27" i="4"/>
  <c r="BG26" i="4"/>
  <c r="BG23" i="4"/>
  <c r="BG22" i="4"/>
  <c r="BG21" i="4"/>
  <c r="BG20" i="4"/>
  <c r="BG19" i="4"/>
  <c r="BG18" i="4"/>
  <c r="BG17" i="4"/>
  <c r="BG14" i="4"/>
  <c r="BG12" i="4"/>
  <c r="BG11" i="4"/>
  <c r="BG10" i="4"/>
  <c r="BG9" i="4"/>
  <c r="BG8" i="4"/>
  <c r="BG7" i="4"/>
  <c r="BG6" i="4"/>
  <c r="BG5" i="4"/>
  <c r="BD48" i="4"/>
  <c r="BD47" i="4"/>
  <c r="BD46" i="4"/>
  <c r="BD45" i="4"/>
  <c r="BD44" i="4"/>
  <c r="BD43" i="4"/>
  <c r="BD38" i="4"/>
  <c r="BD37" i="4"/>
  <c r="BD36" i="4"/>
  <c r="BD35" i="4"/>
  <c r="BD33" i="4"/>
  <c r="BD32" i="4"/>
  <c r="BD30" i="4"/>
  <c r="BD29" i="4"/>
  <c r="BD28" i="4"/>
  <c r="BD27" i="4"/>
  <c r="BD26" i="4"/>
  <c r="BD23" i="4"/>
  <c r="BD22" i="4"/>
  <c r="BD21" i="4"/>
  <c r="BD20" i="4"/>
  <c r="BD19" i="4"/>
  <c r="BD18" i="4"/>
  <c r="BD17" i="4"/>
  <c r="BD14" i="4"/>
  <c r="BD12" i="4"/>
  <c r="BD11" i="4"/>
  <c r="BD10" i="4"/>
  <c r="BD9" i="4"/>
  <c r="BD8" i="4"/>
  <c r="BD7" i="4"/>
  <c r="BD6" i="4"/>
  <c r="BD5" i="4"/>
  <c r="BA48" i="4"/>
  <c r="BA47" i="4"/>
  <c r="BA46" i="4"/>
  <c r="BA45" i="4"/>
  <c r="BA44" i="4"/>
  <c r="BA43" i="4"/>
  <c r="BA38" i="4"/>
  <c r="BA37" i="4"/>
  <c r="BA36" i="4"/>
  <c r="BA35" i="4"/>
  <c r="BA33" i="4"/>
  <c r="BA32" i="4"/>
  <c r="BA30" i="4"/>
  <c r="BA29" i="4"/>
  <c r="BA28" i="4"/>
  <c r="BA27" i="4"/>
  <c r="BA26" i="4"/>
  <c r="BA23" i="4"/>
  <c r="BA22" i="4"/>
  <c r="BA21" i="4"/>
  <c r="BA20" i="4"/>
  <c r="BA19" i="4"/>
  <c r="BA18" i="4"/>
  <c r="BA17" i="4"/>
  <c r="BA14" i="4"/>
  <c r="BA12" i="4"/>
  <c r="BA11" i="4"/>
  <c r="BA10" i="4"/>
  <c r="BA9" i="4"/>
  <c r="BA8" i="4"/>
  <c r="BA7" i="4"/>
  <c r="BA6" i="4"/>
  <c r="BA5" i="4"/>
  <c r="AX48" i="4"/>
  <c r="AX47" i="4"/>
  <c r="AX46" i="4"/>
  <c r="AX45" i="4"/>
  <c r="AX44" i="4"/>
  <c r="AX43" i="4"/>
  <c r="AX38" i="4"/>
  <c r="AX37" i="4"/>
  <c r="AX36" i="4"/>
  <c r="AX35" i="4"/>
  <c r="AX33" i="4"/>
  <c r="AX32" i="4"/>
  <c r="AX30" i="4"/>
  <c r="AX29" i="4"/>
  <c r="AX28" i="4"/>
  <c r="AX27" i="4"/>
  <c r="AX26" i="4"/>
  <c r="AX23" i="4"/>
  <c r="AX22" i="4"/>
  <c r="AX21" i="4"/>
  <c r="AX20" i="4"/>
  <c r="AX19" i="4"/>
  <c r="AX18" i="4"/>
  <c r="AX17" i="4"/>
  <c r="AX14" i="4"/>
  <c r="AX12" i="4"/>
  <c r="AX11" i="4"/>
  <c r="AX10" i="4"/>
  <c r="AX9" i="4"/>
  <c r="AX8" i="4"/>
  <c r="AX7" i="4"/>
  <c r="AX6" i="4"/>
  <c r="AX5" i="4"/>
  <c r="AU48" i="4"/>
  <c r="AU47" i="4"/>
  <c r="AU46" i="4"/>
  <c r="AU45" i="4"/>
  <c r="AU44" i="4"/>
  <c r="AU43" i="4"/>
  <c r="AU38" i="4"/>
  <c r="AU37" i="4"/>
  <c r="AU36" i="4"/>
  <c r="AU35" i="4"/>
  <c r="AU33" i="4"/>
  <c r="AU32" i="4"/>
  <c r="AU30" i="4"/>
  <c r="AU29" i="4"/>
  <c r="AU28" i="4"/>
  <c r="AU27" i="4"/>
  <c r="AU26" i="4"/>
  <c r="AU23" i="4"/>
  <c r="AU22" i="4"/>
  <c r="AU21" i="4"/>
  <c r="AU20" i="4"/>
  <c r="AU19" i="4"/>
  <c r="AU18" i="4"/>
  <c r="AU17" i="4"/>
  <c r="AU14" i="4"/>
  <c r="AU12" i="4"/>
  <c r="AU11" i="4"/>
  <c r="AU10" i="4"/>
  <c r="AU9" i="4"/>
  <c r="AU8" i="4"/>
  <c r="AU7" i="4"/>
  <c r="AU6" i="4"/>
  <c r="AU5" i="4"/>
  <c r="AR48" i="4"/>
  <c r="AR47" i="4"/>
  <c r="AR46" i="4"/>
  <c r="AR45" i="4"/>
  <c r="AR44" i="4"/>
  <c r="AR43" i="4"/>
  <c r="AR38" i="4"/>
  <c r="AR37" i="4"/>
  <c r="AR36" i="4"/>
  <c r="AR35" i="4"/>
  <c r="AR33" i="4"/>
  <c r="AR32" i="4"/>
  <c r="AR30" i="4"/>
  <c r="AR29" i="4"/>
  <c r="AR28" i="4"/>
  <c r="AR27" i="4"/>
  <c r="AR26" i="4"/>
  <c r="AR23" i="4"/>
  <c r="AR22" i="4"/>
  <c r="AR21" i="4"/>
  <c r="AR20" i="4"/>
  <c r="AR19" i="4"/>
  <c r="AR18" i="4"/>
  <c r="AR17" i="4"/>
  <c r="AR14" i="4"/>
  <c r="AR12" i="4"/>
  <c r="AR11" i="4"/>
  <c r="AR10" i="4"/>
  <c r="AR9" i="4"/>
  <c r="AR8" i="4"/>
  <c r="AR7" i="4"/>
  <c r="AR6" i="4"/>
  <c r="AR5" i="4"/>
  <c r="AO48" i="4"/>
  <c r="AO47" i="4"/>
  <c r="AO46" i="4"/>
  <c r="AO45" i="4"/>
  <c r="AO44" i="4"/>
  <c r="AO43" i="4"/>
  <c r="AO38" i="4"/>
  <c r="AO37" i="4"/>
  <c r="AO36" i="4"/>
  <c r="AO35" i="4"/>
  <c r="AO33" i="4"/>
  <c r="AO32" i="4"/>
  <c r="AO30" i="4"/>
  <c r="AO29" i="4"/>
  <c r="AO28" i="4"/>
  <c r="AO27" i="4"/>
  <c r="AO26" i="4"/>
  <c r="AO23" i="4"/>
  <c r="AO22" i="4"/>
  <c r="AO21" i="4"/>
  <c r="AO20" i="4"/>
  <c r="AO19" i="4"/>
  <c r="AO18" i="4"/>
  <c r="AO17" i="4"/>
  <c r="AO14" i="4"/>
  <c r="AO12" i="4"/>
  <c r="AO11" i="4"/>
  <c r="AO10" i="4"/>
  <c r="AO9" i="4"/>
  <c r="AO8" i="4"/>
  <c r="AO7" i="4"/>
  <c r="AO6" i="4"/>
  <c r="AO5" i="4"/>
  <c r="AL48" i="4"/>
  <c r="AL47" i="4"/>
  <c r="AL46" i="4"/>
  <c r="AL45" i="4"/>
  <c r="AL44" i="4"/>
  <c r="AL43" i="4"/>
  <c r="AL38" i="4"/>
  <c r="AL37" i="4"/>
  <c r="AL36" i="4"/>
  <c r="AL35" i="4"/>
  <c r="AL33" i="4"/>
  <c r="AL32" i="4"/>
  <c r="AL30" i="4"/>
  <c r="AL29" i="4"/>
  <c r="AL28" i="4"/>
  <c r="AL27" i="4"/>
  <c r="AL26" i="4"/>
  <c r="AL23" i="4"/>
  <c r="AL22" i="4"/>
  <c r="AL21" i="4"/>
  <c r="AL20" i="4"/>
  <c r="AL19" i="4"/>
  <c r="AL18" i="4"/>
  <c r="AL17" i="4"/>
  <c r="AL14" i="4"/>
  <c r="AL12" i="4"/>
  <c r="AL11" i="4"/>
  <c r="AL10" i="4"/>
  <c r="AL9" i="4"/>
  <c r="AL8" i="4"/>
  <c r="AL7" i="4"/>
  <c r="AL6" i="4"/>
  <c r="AL5" i="4"/>
  <c r="AI48" i="4"/>
  <c r="AI47" i="4"/>
  <c r="AI46" i="4"/>
  <c r="AI45" i="4"/>
  <c r="AI44" i="4"/>
  <c r="AI43" i="4"/>
  <c r="AI38" i="4"/>
  <c r="AI37" i="4"/>
  <c r="AI36" i="4"/>
  <c r="AI35" i="4"/>
  <c r="AI33" i="4"/>
  <c r="AI32" i="4"/>
  <c r="AI30" i="4"/>
  <c r="AI29" i="4"/>
  <c r="AI28" i="4"/>
  <c r="AI27" i="4"/>
  <c r="AI26" i="4"/>
  <c r="AI23" i="4"/>
  <c r="AI22" i="4"/>
  <c r="AI21" i="4"/>
  <c r="AI20" i="4"/>
  <c r="AI19" i="4"/>
  <c r="AI18" i="4"/>
  <c r="AI17" i="4"/>
  <c r="AI14" i="4"/>
  <c r="AI12" i="4"/>
  <c r="AI11" i="4"/>
  <c r="AI10" i="4"/>
  <c r="AI9" i="4"/>
  <c r="AI8" i="4"/>
  <c r="AI7" i="4"/>
  <c r="AI6" i="4"/>
  <c r="AI5" i="4"/>
  <c r="AF48" i="4"/>
  <c r="AF47" i="4"/>
  <c r="AF46" i="4"/>
  <c r="AF45" i="4"/>
  <c r="AF44" i="4"/>
  <c r="AF43" i="4"/>
  <c r="AF38" i="4"/>
  <c r="AF37" i="4"/>
  <c r="AF36" i="4"/>
  <c r="AF35" i="4"/>
  <c r="AF33" i="4"/>
  <c r="AF32" i="4"/>
  <c r="AF30" i="4"/>
  <c r="AF29" i="4"/>
  <c r="AF28" i="4"/>
  <c r="AF27" i="4"/>
  <c r="AF26" i="4"/>
  <c r="AF23" i="4"/>
  <c r="AF22" i="4"/>
  <c r="AF21" i="4"/>
  <c r="AF20" i="4"/>
  <c r="AF19" i="4"/>
  <c r="AF18" i="4"/>
  <c r="AF17" i="4"/>
  <c r="AF14" i="4"/>
  <c r="AF12" i="4"/>
  <c r="AF11" i="4"/>
  <c r="AF10" i="4"/>
  <c r="AF9" i="4"/>
  <c r="AF8" i="4"/>
  <c r="AF7" i="4"/>
  <c r="AF6" i="4"/>
  <c r="AF5" i="4"/>
  <c r="AC48" i="4"/>
  <c r="AC47" i="4"/>
  <c r="AC46" i="4"/>
  <c r="AC45" i="4"/>
  <c r="AC44" i="4"/>
  <c r="AC43" i="4"/>
  <c r="AC38" i="4"/>
  <c r="AC37" i="4"/>
  <c r="AC36" i="4"/>
  <c r="AC35" i="4"/>
  <c r="AC33" i="4"/>
  <c r="AC32" i="4"/>
  <c r="AC30" i="4"/>
  <c r="AC29" i="4"/>
  <c r="AC28" i="4"/>
  <c r="AC27" i="4"/>
  <c r="AC26" i="4"/>
  <c r="AC23" i="4"/>
  <c r="AC22" i="4"/>
  <c r="AC21" i="4"/>
  <c r="AC20" i="4"/>
  <c r="AC19" i="4"/>
  <c r="AC18" i="4"/>
  <c r="AC17" i="4"/>
  <c r="AC14" i="4"/>
  <c r="AC12" i="4"/>
  <c r="AC11" i="4"/>
  <c r="AC10" i="4"/>
  <c r="AC9" i="4"/>
  <c r="AC8" i="4"/>
  <c r="AC7" i="4"/>
  <c r="AC6" i="4"/>
  <c r="AC5" i="4"/>
  <c r="Z48" i="4"/>
  <c r="Z47" i="4"/>
  <c r="Z46" i="4"/>
  <c r="Z45" i="4"/>
  <c r="Z44" i="4"/>
  <c r="Z43" i="4"/>
  <c r="Z38" i="4"/>
  <c r="Z37" i="4"/>
  <c r="Z36" i="4"/>
  <c r="Z35" i="4"/>
  <c r="Z33" i="4"/>
  <c r="Z32" i="4"/>
  <c r="Z30" i="4"/>
  <c r="Z29" i="4"/>
  <c r="Z28" i="4"/>
  <c r="Z27" i="4"/>
  <c r="Z26" i="4"/>
  <c r="Z23" i="4"/>
  <c r="Z22" i="4"/>
  <c r="Z21" i="4"/>
  <c r="Z20" i="4"/>
  <c r="Z19" i="4"/>
  <c r="Z18" i="4"/>
  <c r="Z17" i="4"/>
  <c r="Z14" i="4"/>
  <c r="Z12" i="4"/>
  <c r="Z11" i="4"/>
  <c r="Z10" i="4"/>
  <c r="Z9" i="4"/>
  <c r="Z8" i="4"/>
  <c r="Z7" i="4"/>
  <c r="Z6" i="4"/>
  <c r="Z5" i="4"/>
  <c r="W48" i="4"/>
  <c r="W47" i="4"/>
  <c r="W46" i="4"/>
  <c r="W45" i="4"/>
  <c r="W44" i="4"/>
  <c r="W43" i="4"/>
  <c r="W38" i="4"/>
  <c r="W37" i="4"/>
  <c r="W36" i="4"/>
  <c r="W35" i="4"/>
  <c r="W33" i="4"/>
  <c r="W32" i="4"/>
  <c r="W30" i="4"/>
  <c r="W29" i="4"/>
  <c r="W28" i="4"/>
  <c r="W27" i="4"/>
  <c r="W26" i="4"/>
  <c r="W23" i="4"/>
  <c r="W22" i="4"/>
  <c r="W21" i="4"/>
  <c r="W20" i="4"/>
  <c r="W19" i="4"/>
  <c r="W18" i="4"/>
  <c r="W17" i="4"/>
  <c r="W14" i="4"/>
  <c r="W12" i="4"/>
  <c r="W11" i="4"/>
  <c r="W10" i="4"/>
  <c r="W9" i="4"/>
  <c r="W8" i="4"/>
  <c r="W7" i="4"/>
  <c r="W6" i="4"/>
  <c r="W5" i="4"/>
  <c r="BK34" i="4"/>
  <c r="BH34" i="4"/>
  <c r="BV34" i="4" s="1"/>
  <c r="BE34" i="4"/>
  <c r="BS34" i="4" s="1"/>
  <c r="BB34" i="4"/>
  <c r="AY34" i="4"/>
  <c r="AV34" i="4"/>
  <c r="AS34" i="4"/>
  <c r="AP34" i="4"/>
  <c r="H15" i="22" s="1"/>
  <c r="AM34" i="4"/>
  <c r="AJ34" i="4"/>
  <c r="AG34" i="4"/>
  <c r="AD34" i="4"/>
  <c r="AA34" i="4"/>
  <c r="X34" i="4"/>
  <c r="U34" i="4"/>
  <c r="O42" i="4"/>
  <c r="O41" i="4" s="1"/>
  <c r="L42" i="4"/>
  <c r="L41" i="4" s="1"/>
  <c r="I42" i="4"/>
  <c r="I41" i="4" s="1"/>
  <c r="O34" i="4"/>
  <c r="L34" i="4"/>
  <c r="I34" i="4"/>
  <c r="O25" i="4"/>
  <c r="L25" i="4"/>
  <c r="I25" i="4"/>
  <c r="O13" i="4"/>
  <c r="L13" i="4"/>
  <c r="I13" i="4"/>
  <c r="O4" i="4"/>
  <c r="L4" i="4"/>
  <c r="I4" i="4"/>
  <c r="V47" i="4"/>
  <c r="V46" i="4"/>
  <c r="V45" i="4"/>
  <c r="V44" i="4"/>
  <c r="V43" i="4"/>
  <c r="V38" i="4"/>
  <c r="V37" i="4"/>
  <c r="V36" i="4"/>
  <c r="V35" i="4"/>
  <c r="V33" i="4"/>
  <c r="V32" i="4"/>
  <c r="V30" i="4"/>
  <c r="V29" i="4"/>
  <c r="V28" i="4"/>
  <c r="V27" i="4"/>
  <c r="V26" i="4"/>
  <c r="V23" i="4"/>
  <c r="V22" i="4"/>
  <c r="V21" i="4"/>
  <c r="V20" i="4"/>
  <c r="V19" i="4"/>
  <c r="V18" i="4"/>
  <c r="V17" i="4"/>
  <c r="V14" i="4"/>
  <c r="V12" i="4"/>
  <c r="V11" i="4"/>
  <c r="V10" i="4"/>
  <c r="V9" i="4"/>
  <c r="V8" i="4"/>
  <c r="V7" i="4"/>
  <c r="V6" i="4"/>
  <c r="V5" i="4"/>
  <c r="R34" i="4"/>
  <c r="R42" i="4"/>
  <c r="R41" i="4" s="1"/>
  <c r="R25" i="4"/>
  <c r="R13" i="4"/>
  <c r="R4" i="4"/>
  <c r="BX22" i="8"/>
  <c r="BW22" i="8"/>
  <c r="BU22" i="8"/>
  <c r="BT22" i="8"/>
  <c r="BR22" i="8"/>
  <c r="BQ22" i="8"/>
  <c r="BX19" i="8"/>
  <c r="BW19" i="8"/>
  <c r="BX18" i="8"/>
  <c r="BW18" i="8"/>
  <c r="BU19" i="8"/>
  <c r="BT19" i="8"/>
  <c r="BU18" i="8"/>
  <c r="BT18" i="8"/>
  <c r="BR19" i="8"/>
  <c r="BQ19" i="8"/>
  <c r="BR18" i="8"/>
  <c r="BQ18" i="8"/>
  <c r="E73" i="11"/>
  <c r="F73" i="11"/>
  <c r="H73" i="11"/>
  <c r="J73" i="11"/>
  <c r="L73" i="11"/>
  <c r="N73" i="11"/>
  <c r="P73" i="11"/>
  <c r="E68" i="11"/>
  <c r="F68" i="11"/>
  <c r="H68" i="11"/>
  <c r="J68" i="11"/>
  <c r="L68" i="11"/>
  <c r="N68" i="11"/>
  <c r="P68" i="11"/>
  <c r="E65" i="11"/>
  <c r="F65" i="11"/>
  <c r="H65" i="11"/>
  <c r="J65" i="11"/>
  <c r="L65" i="11"/>
  <c r="N65" i="11"/>
  <c r="P65" i="11"/>
  <c r="E61" i="11"/>
  <c r="F61" i="11"/>
  <c r="H61" i="11"/>
  <c r="J61" i="11"/>
  <c r="L61" i="11"/>
  <c r="N61" i="11"/>
  <c r="P61" i="11"/>
  <c r="E58" i="11"/>
  <c r="F58" i="11"/>
  <c r="H58" i="11"/>
  <c r="J58" i="11"/>
  <c r="L58" i="11"/>
  <c r="N58" i="11"/>
  <c r="P58" i="11"/>
  <c r="E53" i="11"/>
  <c r="F53" i="11"/>
  <c r="H53" i="11"/>
  <c r="J53" i="11"/>
  <c r="L53" i="11"/>
  <c r="N53" i="11"/>
  <c r="P53" i="11"/>
  <c r="S53" i="11" s="1"/>
  <c r="G48" i="11"/>
  <c r="I48" i="11"/>
  <c r="K48" i="11"/>
  <c r="M48" i="11"/>
  <c r="O48" i="11"/>
  <c r="Q48" i="11"/>
  <c r="G47" i="11"/>
  <c r="I47" i="11"/>
  <c r="K47" i="11"/>
  <c r="M47" i="11"/>
  <c r="O47" i="11"/>
  <c r="Q47" i="11"/>
  <c r="G46" i="11"/>
  <c r="I46" i="11"/>
  <c r="K46" i="11"/>
  <c r="M46" i="11"/>
  <c r="O46" i="11"/>
  <c r="Q46" i="11"/>
  <c r="G45" i="11"/>
  <c r="I45" i="11"/>
  <c r="K45" i="11"/>
  <c r="M45" i="11"/>
  <c r="O45" i="11"/>
  <c r="Q45" i="11"/>
  <c r="G44" i="11"/>
  <c r="I44" i="11"/>
  <c r="K44" i="11"/>
  <c r="M44" i="11"/>
  <c r="O44" i="11"/>
  <c r="Q44" i="11"/>
  <c r="G43" i="11"/>
  <c r="I43" i="11"/>
  <c r="K43" i="11"/>
  <c r="M43" i="11"/>
  <c r="O43" i="11"/>
  <c r="Q43" i="11"/>
  <c r="E42" i="11"/>
  <c r="E41" i="11" s="1"/>
  <c r="F42" i="11"/>
  <c r="F41" i="11" s="1"/>
  <c r="H42" i="11"/>
  <c r="H41" i="11" s="1"/>
  <c r="J42" i="11"/>
  <c r="L42" i="11"/>
  <c r="N42" i="11"/>
  <c r="N41" i="11" s="1"/>
  <c r="P42" i="11"/>
  <c r="S42" i="11" s="1"/>
  <c r="G40" i="11"/>
  <c r="I40" i="11"/>
  <c r="K40" i="11"/>
  <c r="M40" i="11"/>
  <c r="O40" i="11"/>
  <c r="Q40" i="11"/>
  <c r="G38" i="11"/>
  <c r="I38" i="11"/>
  <c r="K38" i="11"/>
  <c r="M38" i="11"/>
  <c r="O38" i="11"/>
  <c r="G37" i="11"/>
  <c r="I37" i="11"/>
  <c r="K37" i="11"/>
  <c r="M37" i="11"/>
  <c r="O37" i="11"/>
  <c r="Q37" i="11"/>
  <c r="G36" i="11"/>
  <c r="I36" i="11"/>
  <c r="K36" i="11"/>
  <c r="M36" i="11"/>
  <c r="O36" i="11"/>
  <c r="Q36" i="11"/>
  <c r="G35" i="11"/>
  <c r="I35" i="11"/>
  <c r="K35" i="11"/>
  <c r="M35" i="11"/>
  <c r="O35" i="11"/>
  <c r="Q35" i="11"/>
  <c r="E34" i="11"/>
  <c r="F34" i="11"/>
  <c r="H34" i="11"/>
  <c r="J34" i="11"/>
  <c r="L34" i="11"/>
  <c r="N34" i="11"/>
  <c r="P34" i="11"/>
  <c r="S34" i="11" s="1"/>
  <c r="G33" i="11"/>
  <c r="I33" i="11"/>
  <c r="K33" i="11"/>
  <c r="M33" i="11"/>
  <c r="O33" i="11"/>
  <c r="Q33" i="11"/>
  <c r="G32" i="11"/>
  <c r="I32" i="11"/>
  <c r="K32" i="11"/>
  <c r="M32" i="11"/>
  <c r="O32" i="11"/>
  <c r="Q32" i="11"/>
  <c r="G30" i="11"/>
  <c r="I30" i="11"/>
  <c r="K30" i="11"/>
  <c r="M30" i="11"/>
  <c r="O30" i="11"/>
  <c r="Q30" i="11"/>
  <c r="G29" i="11"/>
  <c r="I29" i="11"/>
  <c r="K29" i="11"/>
  <c r="M29" i="11"/>
  <c r="O29" i="11"/>
  <c r="Q29" i="11"/>
  <c r="G28" i="11"/>
  <c r="I28" i="11"/>
  <c r="K28" i="11"/>
  <c r="M28" i="11"/>
  <c r="O28" i="11"/>
  <c r="Q28" i="11"/>
  <c r="G27" i="11"/>
  <c r="I27" i="11"/>
  <c r="K27" i="11"/>
  <c r="M27" i="11"/>
  <c r="O27" i="11"/>
  <c r="Q27" i="11"/>
  <c r="G26" i="11"/>
  <c r="I26" i="11"/>
  <c r="K26" i="11"/>
  <c r="M26" i="11"/>
  <c r="O26" i="11"/>
  <c r="Q26" i="11"/>
  <c r="E25" i="11"/>
  <c r="F25" i="11"/>
  <c r="H25" i="11"/>
  <c r="J25" i="11"/>
  <c r="L25" i="11"/>
  <c r="N25" i="11"/>
  <c r="P25" i="11"/>
  <c r="S25" i="11" s="1"/>
  <c r="G23" i="11"/>
  <c r="I23" i="11"/>
  <c r="K23" i="11"/>
  <c r="M23" i="11"/>
  <c r="O23" i="11"/>
  <c r="Q23" i="11"/>
  <c r="G22" i="11"/>
  <c r="I22" i="11"/>
  <c r="K22" i="11"/>
  <c r="M22" i="11"/>
  <c r="O22" i="11"/>
  <c r="Q22" i="11"/>
  <c r="G21" i="11"/>
  <c r="I21" i="11"/>
  <c r="K21" i="11"/>
  <c r="M21" i="11"/>
  <c r="O21" i="11"/>
  <c r="Q21" i="11"/>
  <c r="G20" i="11"/>
  <c r="I20" i="11"/>
  <c r="K20" i="11"/>
  <c r="M20" i="11"/>
  <c r="O20" i="11"/>
  <c r="Q20" i="11"/>
  <c r="G19" i="11"/>
  <c r="I19" i="11"/>
  <c r="K19" i="11"/>
  <c r="M19" i="11"/>
  <c r="O19" i="11"/>
  <c r="Q19" i="11"/>
  <c r="G18" i="11"/>
  <c r="I18" i="11"/>
  <c r="K18" i="11"/>
  <c r="M18" i="11"/>
  <c r="O18" i="11"/>
  <c r="Q18" i="11"/>
  <c r="G17" i="11"/>
  <c r="I17" i="11"/>
  <c r="K17" i="11"/>
  <c r="M17" i="11"/>
  <c r="O17" i="11"/>
  <c r="Q17" i="11"/>
  <c r="G14" i="11"/>
  <c r="I14" i="11"/>
  <c r="K14" i="11"/>
  <c r="M14" i="11"/>
  <c r="O14" i="11"/>
  <c r="Q14" i="11"/>
  <c r="E13" i="11"/>
  <c r="F13" i="11"/>
  <c r="H13" i="11"/>
  <c r="J13" i="11"/>
  <c r="L13" i="11"/>
  <c r="N13" i="11"/>
  <c r="P13" i="11"/>
  <c r="S13" i="11" s="1"/>
  <c r="G12" i="11"/>
  <c r="I12" i="11"/>
  <c r="K12" i="11"/>
  <c r="M12" i="11"/>
  <c r="O12" i="11"/>
  <c r="Q12" i="11"/>
  <c r="G11" i="11"/>
  <c r="I11" i="11"/>
  <c r="K11" i="11"/>
  <c r="M11" i="11"/>
  <c r="O11" i="11"/>
  <c r="Q11" i="11"/>
  <c r="G10" i="11"/>
  <c r="I10" i="11"/>
  <c r="K10" i="11"/>
  <c r="M10" i="11"/>
  <c r="O10" i="11"/>
  <c r="Q10" i="11"/>
  <c r="G9" i="11"/>
  <c r="I9" i="11"/>
  <c r="K9" i="11"/>
  <c r="M9" i="11"/>
  <c r="O9" i="11"/>
  <c r="Q9" i="11"/>
  <c r="G8" i="11"/>
  <c r="I8" i="11"/>
  <c r="K8" i="11"/>
  <c r="M8" i="11"/>
  <c r="O8" i="11"/>
  <c r="Q8" i="11"/>
  <c r="G7" i="11"/>
  <c r="I7" i="11"/>
  <c r="K7" i="11"/>
  <c r="M7" i="11"/>
  <c r="O7" i="11"/>
  <c r="Q7" i="11"/>
  <c r="G6" i="11"/>
  <c r="I6" i="11"/>
  <c r="K6" i="11"/>
  <c r="M6" i="11"/>
  <c r="O6" i="11"/>
  <c r="Q6" i="11"/>
  <c r="G5" i="11"/>
  <c r="I5" i="11"/>
  <c r="K5" i="11"/>
  <c r="M5" i="11"/>
  <c r="O5" i="11"/>
  <c r="Q5" i="11"/>
  <c r="E4" i="11"/>
  <c r="F4" i="11"/>
  <c r="H4" i="11"/>
  <c r="J4" i="11"/>
  <c r="L4" i="11"/>
  <c r="N4" i="11"/>
  <c r="P4" i="11"/>
  <c r="S4" i="11" s="1"/>
  <c r="BH34" i="10"/>
  <c r="BK34" i="10"/>
  <c r="AP33" i="10"/>
  <c r="I31" i="10"/>
  <c r="L31" i="10"/>
  <c r="O31" i="10"/>
  <c r="R31" i="10"/>
  <c r="U31" i="10"/>
  <c r="X31" i="10"/>
  <c r="AA31" i="10"/>
  <c r="AD31" i="10"/>
  <c r="AG31" i="10"/>
  <c r="AJ31" i="10"/>
  <c r="AM31" i="10"/>
  <c r="AP31" i="10"/>
  <c r="AS31" i="10"/>
  <c r="AV31" i="10"/>
  <c r="AY31" i="10"/>
  <c r="BB31" i="10"/>
  <c r="BE31" i="10"/>
  <c r="BH31" i="10"/>
  <c r="BK31" i="10"/>
  <c r="I30" i="10"/>
  <c r="L30" i="10"/>
  <c r="O30" i="10"/>
  <c r="R30" i="10"/>
  <c r="U30" i="10"/>
  <c r="X30" i="10"/>
  <c r="AA30" i="10"/>
  <c r="AD30" i="10"/>
  <c r="AG30" i="10"/>
  <c r="AJ30" i="10"/>
  <c r="AM30" i="10"/>
  <c r="AP30" i="10"/>
  <c r="AS30" i="10"/>
  <c r="AV30" i="10"/>
  <c r="AY30" i="10"/>
  <c r="BB30" i="10"/>
  <c r="BE30" i="10"/>
  <c r="BH30" i="10"/>
  <c r="BK30" i="10"/>
  <c r="I29" i="10"/>
  <c r="L29" i="10"/>
  <c r="O29" i="10"/>
  <c r="R29" i="10"/>
  <c r="U29" i="10"/>
  <c r="X29" i="10"/>
  <c r="AA29" i="10"/>
  <c r="AD29" i="10"/>
  <c r="AG29" i="10"/>
  <c r="AJ29" i="10"/>
  <c r="AM29" i="10"/>
  <c r="AP29" i="10"/>
  <c r="AS29" i="10"/>
  <c r="AV29" i="10"/>
  <c r="AY29" i="10"/>
  <c r="BB29" i="10"/>
  <c r="BE29" i="10"/>
  <c r="BH29" i="10"/>
  <c r="BK29" i="10"/>
  <c r="I28" i="10"/>
  <c r="U28" i="10"/>
  <c r="X28" i="10"/>
  <c r="AA28" i="10"/>
  <c r="AD28" i="10"/>
  <c r="AG28" i="10"/>
  <c r="AJ28" i="10"/>
  <c r="AM28" i="10"/>
  <c r="AP28" i="10"/>
  <c r="AS28" i="10"/>
  <c r="AV28" i="10"/>
  <c r="AY28" i="10"/>
  <c r="BB28" i="10"/>
  <c r="BE28" i="10"/>
  <c r="BH28" i="10"/>
  <c r="BK28" i="10"/>
  <c r="I27" i="10"/>
  <c r="L27" i="10"/>
  <c r="O27" i="10"/>
  <c r="R27" i="10"/>
  <c r="U27" i="10"/>
  <c r="X27" i="10"/>
  <c r="AA27" i="10"/>
  <c r="AD27" i="10"/>
  <c r="AG27" i="10"/>
  <c r="AJ27" i="10"/>
  <c r="AM27" i="10"/>
  <c r="AP27" i="10"/>
  <c r="AS27" i="10"/>
  <c r="AV27" i="10"/>
  <c r="AY27" i="10"/>
  <c r="BB27" i="10"/>
  <c r="BE27" i="10"/>
  <c r="BH27" i="10"/>
  <c r="BK27" i="10"/>
  <c r="I26" i="10"/>
  <c r="L26" i="10"/>
  <c r="O26" i="10"/>
  <c r="R26" i="10"/>
  <c r="U26" i="10"/>
  <c r="X26" i="10"/>
  <c r="AA26" i="10"/>
  <c r="AD26" i="10"/>
  <c r="AG26" i="10"/>
  <c r="AJ26" i="10"/>
  <c r="AM26" i="10"/>
  <c r="AP26" i="10"/>
  <c r="AS26" i="10"/>
  <c r="AV26" i="10"/>
  <c r="AY26" i="10"/>
  <c r="BB26" i="10"/>
  <c r="BE26" i="10"/>
  <c r="BH26" i="10"/>
  <c r="BK26" i="10"/>
  <c r="I25" i="10"/>
  <c r="L25" i="10"/>
  <c r="O25" i="10"/>
  <c r="R25" i="10"/>
  <c r="U25" i="10"/>
  <c r="X25" i="10"/>
  <c r="AA25" i="10"/>
  <c r="AD25" i="10"/>
  <c r="AG25" i="10"/>
  <c r="AJ25" i="10"/>
  <c r="AM25" i="10"/>
  <c r="AP25" i="10"/>
  <c r="AS25" i="10"/>
  <c r="AV25" i="10"/>
  <c r="AY25" i="10"/>
  <c r="BB25" i="10"/>
  <c r="BE25" i="10"/>
  <c r="BH25" i="10"/>
  <c r="BK25" i="10"/>
  <c r="I24" i="10"/>
  <c r="L24" i="10"/>
  <c r="O24" i="10"/>
  <c r="R24" i="10"/>
  <c r="U24" i="10"/>
  <c r="X24" i="10"/>
  <c r="AA24" i="10"/>
  <c r="AD24" i="10"/>
  <c r="AG24" i="10"/>
  <c r="AJ24" i="10"/>
  <c r="AM24" i="10"/>
  <c r="AP24" i="10"/>
  <c r="AS24" i="10"/>
  <c r="AV24" i="10"/>
  <c r="AY24" i="10"/>
  <c r="BB24" i="10"/>
  <c r="BE24" i="10"/>
  <c r="BH24" i="10"/>
  <c r="BK24" i="10"/>
  <c r="I23" i="10"/>
  <c r="L23" i="10"/>
  <c r="O23" i="10"/>
  <c r="R23" i="10"/>
  <c r="U23" i="10"/>
  <c r="X23" i="10"/>
  <c r="AA23" i="10"/>
  <c r="AD23" i="10"/>
  <c r="AG23" i="10"/>
  <c r="AJ23" i="10"/>
  <c r="AM23" i="10"/>
  <c r="AP23" i="10"/>
  <c r="AS23" i="10"/>
  <c r="AV23" i="10"/>
  <c r="AY23" i="10"/>
  <c r="BB23" i="10"/>
  <c r="BE23" i="10"/>
  <c r="BH23" i="10"/>
  <c r="BK23" i="10"/>
  <c r="I22" i="10"/>
  <c r="L22" i="10"/>
  <c r="O22" i="10"/>
  <c r="R22" i="10"/>
  <c r="U22" i="10"/>
  <c r="X22" i="10"/>
  <c r="AA22" i="10"/>
  <c r="AD22" i="10"/>
  <c r="AG22" i="10"/>
  <c r="AJ22" i="10"/>
  <c r="AM22" i="10"/>
  <c r="AP22" i="10"/>
  <c r="AS22" i="10"/>
  <c r="AV22" i="10"/>
  <c r="AY22" i="10"/>
  <c r="BB22" i="10"/>
  <c r="BE22" i="10"/>
  <c r="BH22" i="10"/>
  <c r="BK22" i="10"/>
  <c r="I21" i="10"/>
  <c r="L21" i="10"/>
  <c r="O21" i="10"/>
  <c r="R21" i="10"/>
  <c r="U21" i="10"/>
  <c r="X21" i="10"/>
  <c r="AA21" i="10"/>
  <c r="AD21" i="10"/>
  <c r="AG21" i="10"/>
  <c r="AJ21" i="10"/>
  <c r="AM21" i="10"/>
  <c r="AP21" i="10"/>
  <c r="AS21" i="10"/>
  <c r="AV21" i="10"/>
  <c r="AY21" i="10"/>
  <c r="BB21" i="10"/>
  <c r="BE21" i="10"/>
  <c r="BH21" i="10"/>
  <c r="BK21" i="10"/>
  <c r="I20" i="10"/>
  <c r="L20" i="10"/>
  <c r="O20" i="10"/>
  <c r="R20" i="10"/>
  <c r="U20" i="10"/>
  <c r="X20" i="10"/>
  <c r="AA20" i="10"/>
  <c r="AD20" i="10"/>
  <c r="AG20" i="10"/>
  <c r="AJ20" i="10"/>
  <c r="AM20" i="10"/>
  <c r="AP20" i="10"/>
  <c r="AS20" i="10"/>
  <c r="AV20" i="10"/>
  <c r="AY20" i="10"/>
  <c r="BB20" i="10"/>
  <c r="BE20" i="10"/>
  <c r="BH20" i="10"/>
  <c r="BK20" i="10"/>
  <c r="I19" i="10"/>
  <c r="L19" i="10"/>
  <c r="O19" i="10"/>
  <c r="R19" i="10"/>
  <c r="U19" i="10"/>
  <c r="X19" i="10"/>
  <c r="AA19" i="10"/>
  <c r="AD19" i="10"/>
  <c r="AG19" i="10"/>
  <c r="AJ19" i="10"/>
  <c r="AM19" i="10"/>
  <c r="AP19" i="10"/>
  <c r="AS19" i="10"/>
  <c r="AV19" i="10"/>
  <c r="AY19" i="10"/>
  <c r="BB19" i="10"/>
  <c r="BE19" i="10"/>
  <c r="BH19" i="10"/>
  <c r="BK19" i="10"/>
  <c r="I18" i="10"/>
  <c r="L18" i="10"/>
  <c r="O18" i="10"/>
  <c r="R18" i="10"/>
  <c r="U18" i="10"/>
  <c r="X18" i="10"/>
  <c r="AA18" i="10"/>
  <c r="AD18" i="10"/>
  <c r="AG18" i="10"/>
  <c r="AJ18" i="10"/>
  <c r="AM18" i="10"/>
  <c r="AP18" i="10"/>
  <c r="AS18" i="10"/>
  <c r="AV18" i="10"/>
  <c r="AY18" i="10"/>
  <c r="BB18" i="10"/>
  <c r="BE18" i="10"/>
  <c r="BH18" i="10"/>
  <c r="BK18" i="10"/>
  <c r="I17" i="10"/>
  <c r="L17" i="10"/>
  <c r="O17" i="10"/>
  <c r="R17" i="10"/>
  <c r="U17" i="10"/>
  <c r="X17" i="10"/>
  <c r="AA17" i="10"/>
  <c r="AD17" i="10"/>
  <c r="AG17" i="10"/>
  <c r="AJ17" i="10"/>
  <c r="AM17" i="10"/>
  <c r="AP17" i="10"/>
  <c r="AS17" i="10"/>
  <c r="AV17" i="10"/>
  <c r="AY17" i="10"/>
  <c r="BB17" i="10"/>
  <c r="BE17" i="10"/>
  <c r="BH17" i="10"/>
  <c r="BK17" i="10"/>
  <c r="I16" i="10"/>
  <c r="L16" i="10"/>
  <c r="O16" i="10"/>
  <c r="R16" i="10"/>
  <c r="U16" i="10"/>
  <c r="X16" i="10"/>
  <c r="AA16" i="10"/>
  <c r="AD16" i="10"/>
  <c r="AG16" i="10"/>
  <c r="AJ16" i="10"/>
  <c r="AM16" i="10"/>
  <c r="AP16" i="10"/>
  <c r="AS16" i="10"/>
  <c r="AV16" i="10"/>
  <c r="AY16" i="10"/>
  <c r="BB16" i="10"/>
  <c r="BE16" i="10"/>
  <c r="BH16" i="10"/>
  <c r="BK16" i="10"/>
  <c r="I15" i="10"/>
  <c r="L15" i="10"/>
  <c r="O15" i="10"/>
  <c r="R15" i="10"/>
  <c r="U15" i="10"/>
  <c r="X15" i="10"/>
  <c r="AA15" i="10"/>
  <c r="AD15" i="10"/>
  <c r="AG15" i="10"/>
  <c r="AJ15" i="10"/>
  <c r="AM15" i="10"/>
  <c r="AV15" i="10"/>
  <c r="AY15" i="10"/>
  <c r="BB15" i="10"/>
  <c r="BE15" i="10"/>
  <c r="BH15" i="10"/>
  <c r="BK15" i="10"/>
  <c r="I14" i="10"/>
  <c r="L14" i="10"/>
  <c r="O14" i="10"/>
  <c r="R14" i="10"/>
  <c r="U14" i="10"/>
  <c r="X14" i="10"/>
  <c r="AA14" i="10"/>
  <c r="AD14" i="10"/>
  <c r="AG14" i="10"/>
  <c r="AJ14" i="10"/>
  <c r="AM14" i="10"/>
  <c r="AP14" i="10"/>
  <c r="AS14" i="10"/>
  <c r="AV14" i="10"/>
  <c r="AY14" i="10"/>
  <c r="BB14" i="10"/>
  <c r="BE14" i="10"/>
  <c r="BH14" i="10"/>
  <c r="BK14" i="10"/>
  <c r="I13" i="10"/>
  <c r="L13" i="10"/>
  <c r="O13" i="10"/>
  <c r="R13" i="10"/>
  <c r="U13" i="10"/>
  <c r="X13" i="10"/>
  <c r="AA13" i="10"/>
  <c r="AD13" i="10"/>
  <c r="AG13" i="10"/>
  <c r="AJ13" i="10"/>
  <c r="AM13" i="10"/>
  <c r="AP13" i="10"/>
  <c r="AS13" i="10"/>
  <c r="AV13" i="10"/>
  <c r="AY13" i="10"/>
  <c r="BB13" i="10"/>
  <c r="BE13" i="10"/>
  <c r="BH13" i="10"/>
  <c r="BK13" i="10"/>
  <c r="O12" i="10"/>
  <c r="R12" i="10"/>
  <c r="BH12" i="10"/>
  <c r="BK12" i="10"/>
  <c r="I11" i="10"/>
  <c r="L11" i="10"/>
  <c r="O11" i="10"/>
  <c r="R11" i="10"/>
  <c r="U11" i="10"/>
  <c r="X11" i="10"/>
  <c r="AA11" i="10"/>
  <c r="AD11" i="10"/>
  <c r="AG11" i="10"/>
  <c r="AJ11" i="10"/>
  <c r="AM11" i="10"/>
  <c r="AP11" i="10"/>
  <c r="AS11" i="10"/>
  <c r="AV11" i="10"/>
  <c r="AY11" i="10"/>
  <c r="BB11" i="10"/>
  <c r="BE11" i="10"/>
  <c r="BH11" i="10"/>
  <c r="BK11" i="10"/>
  <c r="I10" i="10"/>
  <c r="L10" i="10"/>
  <c r="O10" i="10"/>
  <c r="R10" i="10"/>
  <c r="U10" i="10"/>
  <c r="X10" i="10"/>
  <c r="AA10" i="10"/>
  <c r="AD10" i="10"/>
  <c r="AG10" i="10"/>
  <c r="AJ10" i="10"/>
  <c r="AM10" i="10"/>
  <c r="AP10" i="10"/>
  <c r="AS10" i="10"/>
  <c r="AV10" i="10"/>
  <c r="AY10" i="10"/>
  <c r="BB10" i="10"/>
  <c r="BE10" i="10"/>
  <c r="BH10" i="10"/>
  <c r="BK10" i="10"/>
  <c r="I9" i="10"/>
  <c r="L9" i="10"/>
  <c r="O9" i="10"/>
  <c r="R9" i="10"/>
  <c r="U9" i="10"/>
  <c r="X9" i="10"/>
  <c r="AA9" i="10"/>
  <c r="AD9" i="10"/>
  <c r="AG9" i="10"/>
  <c r="AJ9" i="10"/>
  <c r="AM9" i="10"/>
  <c r="AP9" i="10"/>
  <c r="AS9" i="10"/>
  <c r="AV9" i="10"/>
  <c r="AY9" i="10"/>
  <c r="BB9" i="10"/>
  <c r="BE9" i="10"/>
  <c r="BH9" i="10"/>
  <c r="BK9" i="10"/>
  <c r="I8" i="10"/>
  <c r="L8" i="10"/>
  <c r="O8" i="10"/>
  <c r="R8" i="10"/>
  <c r="U8" i="10"/>
  <c r="X8" i="10"/>
  <c r="AA8" i="10"/>
  <c r="AD8" i="10"/>
  <c r="AG8" i="10"/>
  <c r="AJ8" i="10"/>
  <c r="AM8" i="10"/>
  <c r="AP8" i="10"/>
  <c r="AS8" i="10"/>
  <c r="AV8" i="10"/>
  <c r="AY8" i="10"/>
  <c r="BB8" i="10"/>
  <c r="BE8" i="10"/>
  <c r="BH8" i="10"/>
  <c r="BK8" i="10"/>
  <c r="I7" i="10"/>
  <c r="L7" i="10"/>
  <c r="O7" i="10"/>
  <c r="R7" i="10"/>
  <c r="U7" i="10"/>
  <c r="X7" i="10"/>
  <c r="AA7" i="10"/>
  <c r="AD7" i="10"/>
  <c r="AG7" i="10"/>
  <c r="AJ7" i="10"/>
  <c r="AM7" i="10"/>
  <c r="AP7" i="10"/>
  <c r="AS7" i="10"/>
  <c r="AV7" i="10"/>
  <c r="AY7" i="10"/>
  <c r="BB7" i="10"/>
  <c r="BE7" i="10"/>
  <c r="BH7" i="10"/>
  <c r="BK7" i="10"/>
  <c r="I6" i="10"/>
  <c r="L6" i="10"/>
  <c r="O6" i="10"/>
  <c r="R6" i="10"/>
  <c r="U6" i="10"/>
  <c r="X6" i="10"/>
  <c r="AA6" i="10"/>
  <c r="AD6" i="10"/>
  <c r="AG6" i="10"/>
  <c r="AJ6" i="10"/>
  <c r="AM6" i="10"/>
  <c r="AP6" i="10"/>
  <c r="AS6" i="10"/>
  <c r="AV6" i="10"/>
  <c r="AY6" i="10"/>
  <c r="BB6" i="10"/>
  <c r="BE6" i="10"/>
  <c r="BH6" i="10"/>
  <c r="BK6" i="10"/>
  <c r="I5" i="10"/>
  <c r="L5" i="10"/>
  <c r="O5" i="10"/>
  <c r="R5" i="10"/>
  <c r="U5" i="10"/>
  <c r="X5" i="10"/>
  <c r="AA5" i="10"/>
  <c r="AD5" i="10"/>
  <c r="AG5" i="10"/>
  <c r="AJ5" i="10"/>
  <c r="AM5" i="10"/>
  <c r="AP5" i="10"/>
  <c r="AS5" i="10"/>
  <c r="AV5" i="10"/>
  <c r="AY5" i="10"/>
  <c r="BB5" i="10"/>
  <c r="BE5" i="10"/>
  <c r="BH5" i="10"/>
  <c r="BK5" i="10"/>
  <c r="I4" i="10"/>
  <c r="L4" i="10"/>
  <c r="O4" i="10"/>
  <c r="R4" i="10"/>
  <c r="U4" i="10"/>
  <c r="X4" i="10"/>
  <c r="AA4" i="10"/>
  <c r="AD4" i="10"/>
  <c r="AG4" i="10"/>
  <c r="AJ4" i="10"/>
  <c r="AM4" i="10"/>
  <c r="AP4" i="10"/>
  <c r="AS4" i="10"/>
  <c r="AV4" i="10"/>
  <c r="AY4" i="10"/>
  <c r="BB4" i="10"/>
  <c r="BE4" i="10"/>
  <c r="BH4" i="10"/>
  <c r="BK4" i="10"/>
  <c r="I3" i="10"/>
  <c r="L3" i="10"/>
  <c r="O3" i="10"/>
  <c r="R3" i="10"/>
  <c r="U3" i="10"/>
  <c r="X3" i="10"/>
  <c r="AA3" i="10"/>
  <c r="AD3" i="10"/>
  <c r="AG3" i="10"/>
  <c r="AJ3" i="10"/>
  <c r="AM3" i="10"/>
  <c r="AP3" i="10"/>
  <c r="AS3" i="10"/>
  <c r="AU3" i="10"/>
  <c r="BB3" i="10"/>
  <c r="BE3" i="10"/>
  <c r="BH3" i="10"/>
  <c r="BK3" i="10"/>
  <c r="F12" i="5"/>
  <c r="F33" i="5"/>
  <c r="L33" i="5"/>
  <c r="U42" i="4"/>
  <c r="U41" i="4" s="1"/>
  <c r="X42" i="4"/>
  <c r="X41" i="4" s="1"/>
  <c r="U25" i="4"/>
  <c r="X25" i="4"/>
  <c r="U13" i="4"/>
  <c r="X13" i="4"/>
  <c r="U4" i="4"/>
  <c r="X4" i="4"/>
  <c r="AG69" i="4"/>
  <c r="AJ69" i="4"/>
  <c r="AM69" i="4"/>
  <c r="AP69" i="4"/>
  <c r="AG62" i="4"/>
  <c r="AJ62" i="4"/>
  <c r="AM62" i="4"/>
  <c r="Y47" i="4"/>
  <c r="Y46" i="4"/>
  <c r="Y45" i="4"/>
  <c r="Y44" i="4"/>
  <c r="Y43" i="4"/>
  <c r="Y38" i="4"/>
  <c r="Y37" i="4"/>
  <c r="Y36" i="4"/>
  <c r="Y35" i="4"/>
  <c r="Y33" i="4"/>
  <c r="Y32" i="4"/>
  <c r="Y30" i="4"/>
  <c r="Y29" i="4"/>
  <c r="Y28" i="4"/>
  <c r="Y27" i="4"/>
  <c r="Y26" i="4"/>
  <c r="Y23" i="4"/>
  <c r="Y22" i="4"/>
  <c r="Y21" i="4"/>
  <c r="Y20" i="4"/>
  <c r="Y19" i="4"/>
  <c r="Y18" i="4"/>
  <c r="Y17" i="4"/>
  <c r="Y14" i="4"/>
  <c r="Y12" i="4"/>
  <c r="Y11" i="4"/>
  <c r="Y10" i="4"/>
  <c r="Y9" i="4"/>
  <c r="Y8" i="4"/>
  <c r="Y7" i="4"/>
  <c r="Y6" i="4"/>
  <c r="Y5" i="4"/>
  <c r="AB47" i="4"/>
  <c r="AB46" i="4"/>
  <c r="AB45" i="4"/>
  <c r="AB44" i="4"/>
  <c r="AB43" i="4"/>
  <c r="AB38" i="4"/>
  <c r="AB37" i="4"/>
  <c r="AB36" i="4"/>
  <c r="AB35" i="4"/>
  <c r="AB33" i="4"/>
  <c r="AB32" i="4"/>
  <c r="AB30" i="4"/>
  <c r="AB29" i="4"/>
  <c r="AB28" i="4"/>
  <c r="AB27" i="4"/>
  <c r="AB26" i="4"/>
  <c r="AB23" i="4"/>
  <c r="AB22" i="4"/>
  <c r="AB21" i="4"/>
  <c r="AB20" i="4"/>
  <c r="AB19" i="4"/>
  <c r="AB18" i="4"/>
  <c r="AB17" i="4"/>
  <c r="AB14" i="4"/>
  <c r="AB12" i="4"/>
  <c r="AB11" i="4"/>
  <c r="AB10" i="4"/>
  <c r="AB9" i="4"/>
  <c r="AB8" i="4"/>
  <c r="AB7" i="4"/>
  <c r="AB6" i="4"/>
  <c r="AB5" i="4"/>
  <c r="AE47" i="4"/>
  <c r="AE46" i="4"/>
  <c r="AE45" i="4"/>
  <c r="AE44" i="4"/>
  <c r="AE43" i="4"/>
  <c r="AE38" i="4"/>
  <c r="AE37" i="4"/>
  <c r="AE36" i="4"/>
  <c r="AE35" i="4"/>
  <c r="AE33" i="4"/>
  <c r="AE32" i="4"/>
  <c r="AE30" i="4"/>
  <c r="AE29" i="4"/>
  <c r="AE28" i="4"/>
  <c r="AE27" i="4"/>
  <c r="AE26" i="4"/>
  <c r="AE23" i="4"/>
  <c r="AE22" i="4"/>
  <c r="AE21" i="4"/>
  <c r="AE20" i="4"/>
  <c r="AE19" i="4"/>
  <c r="AE18" i="4"/>
  <c r="AE17" i="4"/>
  <c r="AE14" i="4"/>
  <c r="AE12" i="4"/>
  <c r="AE11" i="4"/>
  <c r="AE10" i="4"/>
  <c r="AE9" i="4"/>
  <c r="AE8" i="4"/>
  <c r="AE7" i="4"/>
  <c r="AE6" i="4"/>
  <c r="AE5" i="4"/>
  <c r="AH47" i="4"/>
  <c r="AH46" i="4"/>
  <c r="AH45" i="4"/>
  <c r="AH44" i="4"/>
  <c r="AH43" i="4"/>
  <c r="AH38" i="4"/>
  <c r="AH37" i="4"/>
  <c r="AH36" i="4"/>
  <c r="AH35" i="4"/>
  <c r="AH33" i="4"/>
  <c r="AH32" i="4"/>
  <c r="AH30" i="4"/>
  <c r="AH29" i="4"/>
  <c r="AH28" i="4"/>
  <c r="AH27" i="4"/>
  <c r="AH26" i="4"/>
  <c r="AH23" i="4"/>
  <c r="AH22" i="4"/>
  <c r="AH21" i="4"/>
  <c r="AH20" i="4"/>
  <c r="AH19" i="4"/>
  <c r="AH18" i="4"/>
  <c r="AH17" i="4"/>
  <c r="AH14" i="4"/>
  <c r="AH12" i="4"/>
  <c r="AH11" i="4"/>
  <c r="AH10" i="4"/>
  <c r="AH9" i="4"/>
  <c r="AH8" i="4"/>
  <c r="AH7" i="4"/>
  <c r="AH6" i="4"/>
  <c r="AH5" i="4"/>
  <c r="AK47" i="4"/>
  <c r="AK46" i="4"/>
  <c r="AK45" i="4"/>
  <c r="AK44" i="4"/>
  <c r="AK43" i="4"/>
  <c r="AK38" i="4"/>
  <c r="AK37" i="4"/>
  <c r="AK36" i="4"/>
  <c r="AK35" i="4"/>
  <c r="AK33" i="4"/>
  <c r="AK32" i="4"/>
  <c r="AK30" i="4"/>
  <c r="AK29" i="4"/>
  <c r="AK28" i="4"/>
  <c r="AK27" i="4"/>
  <c r="AK26" i="4"/>
  <c r="AK23" i="4"/>
  <c r="AK22" i="4"/>
  <c r="AK21" i="4"/>
  <c r="AK20" i="4"/>
  <c r="AK19" i="4"/>
  <c r="AK18" i="4"/>
  <c r="AK17" i="4"/>
  <c r="AK14" i="4"/>
  <c r="AK12" i="4"/>
  <c r="AK11" i="4"/>
  <c r="AK10" i="4"/>
  <c r="AK9" i="4"/>
  <c r="AK8" i="4"/>
  <c r="AK7" i="4"/>
  <c r="AK6" i="4"/>
  <c r="AK5" i="4"/>
  <c r="AN47" i="4"/>
  <c r="AN46" i="4"/>
  <c r="AN45" i="4"/>
  <c r="AN44" i="4"/>
  <c r="AN43" i="4"/>
  <c r="AN38" i="4"/>
  <c r="AN37" i="4"/>
  <c r="AN36" i="4"/>
  <c r="AN35" i="4"/>
  <c r="AN33" i="4"/>
  <c r="AN32" i="4"/>
  <c r="AN30" i="4"/>
  <c r="AN29" i="4"/>
  <c r="AN28" i="4"/>
  <c r="AN27" i="4"/>
  <c r="AN26" i="4"/>
  <c r="AN23" i="4"/>
  <c r="AN22" i="4"/>
  <c r="AN21" i="4"/>
  <c r="AN20" i="4"/>
  <c r="AN19" i="4"/>
  <c r="AN18" i="4"/>
  <c r="AN17" i="4"/>
  <c r="AN14" i="4"/>
  <c r="AN12" i="4"/>
  <c r="AN11" i="4"/>
  <c r="AN10" i="4"/>
  <c r="AN9" i="4"/>
  <c r="AN8" i="4"/>
  <c r="AN7" i="4"/>
  <c r="AN6" i="4"/>
  <c r="AN5" i="4"/>
  <c r="AQ47" i="4"/>
  <c r="AQ46" i="4"/>
  <c r="AQ45" i="4"/>
  <c r="AQ44" i="4"/>
  <c r="AQ43" i="4"/>
  <c r="AQ38" i="4"/>
  <c r="AQ37" i="4"/>
  <c r="AQ36" i="4"/>
  <c r="AQ35" i="4"/>
  <c r="AQ33" i="4"/>
  <c r="AQ32" i="4"/>
  <c r="AQ30" i="4"/>
  <c r="AQ29" i="4"/>
  <c r="AQ28" i="4"/>
  <c r="AQ27" i="4"/>
  <c r="AQ26" i="4"/>
  <c r="AQ23" i="4"/>
  <c r="AQ22" i="4"/>
  <c r="AQ21" i="4"/>
  <c r="AQ20" i="4"/>
  <c r="AQ19" i="4"/>
  <c r="AQ18" i="4"/>
  <c r="AQ17" i="4"/>
  <c r="AQ14" i="4"/>
  <c r="AQ12" i="4"/>
  <c r="AQ11" i="4"/>
  <c r="AQ10" i="4"/>
  <c r="AQ9" i="4"/>
  <c r="AQ8" i="4"/>
  <c r="AQ7" i="4"/>
  <c r="AQ6" i="4"/>
  <c r="AQ5" i="4"/>
  <c r="AT47" i="4"/>
  <c r="AT46" i="4"/>
  <c r="AT45" i="4"/>
  <c r="AT44" i="4"/>
  <c r="AT43" i="4"/>
  <c r="AT38" i="4"/>
  <c r="AT37" i="4"/>
  <c r="AT36" i="4"/>
  <c r="AT35" i="4"/>
  <c r="AT33" i="4"/>
  <c r="AT32" i="4"/>
  <c r="AT30" i="4"/>
  <c r="AT29" i="4"/>
  <c r="AT28" i="4"/>
  <c r="AT27" i="4"/>
  <c r="AT26" i="4"/>
  <c r="AT23" i="4"/>
  <c r="AT22" i="4"/>
  <c r="AT21" i="4"/>
  <c r="AT20" i="4"/>
  <c r="AT19" i="4"/>
  <c r="AT18" i="4"/>
  <c r="AT17" i="4"/>
  <c r="AT14" i="4"/>
  <c r="AT12" i="4"/>
  <c r="AT11" i="4"/>
  <c r="AT10" i="4"/>
  <c r="AT9" i="4"/>
  <c r="AT8" i="4"/>
  <c r="AT7" i="4"/>
  <c r="AT6" i="4"/>
  <c r="AT5" i="4"/>
  <c r="AW47" i="4"/>
  <c r="AW46" i="4"/>
  <c r="AW45" i="4"/>
  <c r="AW44" i="4"/>
  <c r="AW43" i="4"/>
  <c r="AW38" i="4"/>
  <c r="AW37" i="4"/>
  <c r="AW36" i="4"/>
  <c r="AW35" i="4"/>
  <c r="AW33" i="4"/>
  <c r="AW32" i="4"/>
  <c r="AW30" i="4"/>
  <c r="AW29" i="4"/>
  <c r="AW28" i="4"/>
  <c r="AW27" i="4"/>
  <c r="AW26" i="4"/>
  <c r="AW23" i="4"/>
  <c r="AW22" i="4"/>
  <c r="AW21" i="4"/>
  <c r="AW20" i="4"/>
  <c r="AW19" i="4"/>
  <c r="AW18" i="4"/>
  <c r="AW17" i="4"/>
  <c r="AW14" i="4"/>
  <c r="AW12" i="4"/>
  <c r="AW11" i="4"/>
  <c r="AW10" i="4"/>
  <c r="AW9" i="4"/>
  <c r="AW8" i="4"/>
  <c r="AW7" i="4"/>
  <c r="AW6" i="4"/>
  <c r="AW5" i="4"/>
  <c r="AZ47" i="4"/>
  <c r="AZ46" i="4"/>
  <c r="AZ45" i="4"/>
  <c r="AZ44" i="4"/>
  <c r="AZ43" i="4"/>
  <c r="AZ38" i="4"/>
  <c r="AZ37" i="4"/>
  <c r="AZ36" i="4"/>
  <c r="AZ35" i="4"/>
  <c r="AZ33" i="4"/>
  <c r="AZ32" i="4"/>
  <c r="AZ30" i="4"/>
  <c r="AZ29" i="4"/>
  <c r="AZ28" i="4"/>
  <c r="AZ27" i="4"/>
  <c r="AZ26" i="4"/>
  <c r="AZ23" i="4"/>
  <c r="AZ22" i="4"/>
  <c r="AZ21" i="4"/>
  <c r="AZ20" i="4"/>
  <c r="AZ19" i="4"/>
  <c r="AZ18" i="4"/>
  <c r="AZ17" i="4"/>
  <c r="AZ14" i="4"/>
  <c r="AZ12" i="4"/>
  <c r="AZ11" i="4"/>
  <c r="AZ10" i="4"/>
  <c r="AZ9" i="4"/>
  <c r="AZ8" i="4"/>
  <c r="AZ7" i="4"/>
  <c r="AZ6" i="4"/>
  <c r="AZ5" i="4"/>
  <c r="BC47" i="4"/>
  <c r="BC46" i="4"/>
  <c r="BC45" i="4"/>
  <c r="BC44" i="4"/>
  <c r="BC43" i="4"/>
  <c r="BC38" i="4"/>
  <c r="BC37" i="4"/>
  <c r="BC36" i="4"/>
  <c r="BC35" i="4"/>
  <c r="BC33" i="4"/>
  <c r="BC32" i="4"/>
  <c r="BC30" i="4"/>
  <c r="BC29" i="4"/>
  <c r="BC28" i="4"/>
  <c r="BC27" i="4"/>
  <c r="BC26" i="4"/>
  <c r="BC23" i="4"/>
  <c r="BC22" i="4"/>
  <c r="BC21" i="4"/>
  <c r="BC20" i="4"/>
  <c r="BC19" i="4"/>
  <c r="BC18" i="4"/>
  <c r="BC17" i="4"/>
  <c r="BC14" i="4"/>
  <c r="BC12" i="4"/>
  <c r="BC11" i="4"/>
  <c r="BC10" i="4"/>
  <c r="BC9" i="4"/>
  <c r="BC8" i="4"/>
  <c r="BC7" i="4"/>
  <c r="BC6" i="4"/>
  <c r="BC5" i="4"/>
  <c r="BF47" i="4"/>
  <c r="BF46" i="4"/>
  <c r="BF45" i="4"/>
  <c r="BF44" i="4"/>
  <c r="BF43" i="4"/>
  <c r="BF38" i="4"/>
  <c r="BF37" i="4"/>
  <c r="BF36" i="4"/>
  <c r="BF35" i="4"/>
  <c r="BF33" i="4"/>
  <c r="BF32" i="4"/>
  <c r="BF30" i="4"/>
  <c r="BF29" i="4"/>
  <c r="BF28" i="4"/>
  <c r="BF27" i="4"/>
  <c r="BF26" i="4"/>
  <c r="BF23" i="4"/>
  <c r="BF22" i="4"/>
  <c r="BF21" i="4"/>
  <c r="BF20" i="4"/>
  <c r="BF19" i="4"/>
  <c r="BF18" i="4"/>
  <c r="BF17" i="4"/>
  <c r="BF14" i="4"/>
  <c r="BF12" i="4"/>
  <c r="BF11" i="4"/>
  <c r="BF10" i="4"/>
  <c r="BF9" i="4"/>
  <c r="BF8" i="4"/>
  <c r="BF7" i="4"/>
  <c r="BF6" i="4"/>
  <c r="BF5" i="4"/>
  <c r="BI47" i="4"/>
  <c r="BI46" i="4"/>
  <c r="BI45" i="4"/>
  <c r="BI44" i="4"/>
  <c r="BI43" i="4"/>
  <c r="BI38" i="4"/>
  <c r="BI37" i="4"/>
  <c r="BI36" i="4"/>
  <c r="BI35" i="4"/>
  <c r="BI33" i="4"/>
  <c r="BI32" i="4"/>
  <c r="BI30" i="4"/>
  <c r="BI29" i="4"/>
  <c r="BI28" i="4"/>
  <c r="BI27" i="4"/>
  <c r="BI26" i="4"/>
  <c r="BI23" i="4"/>
  <c r="BI22" i="4"/>
  <c r="BI21" i="4"/>
  <c r="BI20" i="4"/>
  <c r="BI19" i="4"/>
  <c r="BI18" i="4"/>
  <c r="BI17" i="4"/>
  <c r="BI14" i="4"/>
  <c r="BI12" i="4"/>
  <c r="BI11" i="4"/>
  <c r="BI10" i="4"/>
  <c r="BI9" i="4"/>
  <c r="BI8" i="4"/>
  <c r="BI7" i="4"/>
  <c r="BI6" i="4"/>
  <c r="BI5" i="4"/>
  <c r="BK59" i="4"/>
  <c r="AP74" i="4"/>
  <c r="AS74" i="4"/>
  <c r="AV74" i="4"/>
  <c r="AY74" i="4"/>
  <c r="BK74" i="4"/>
  <c r="BH74" i="4"/>
  <c r="BE74" i="4"/>
  <c r="BB74" i="4"/>
  <c r="AS69" i="4"/>
  <c r="AV69" i="4"/>
  <c r="AY69" i="4"/>
  <c r="BB69" i="4"/>
  <c r="BE69" i="4"/>
  <c r="BH69" i="4"/>
  <c r="AP62" i="4"/>
  <c r="AS62" i="4"/>
  <c r="AV62" i="4"/>
  <c r="AY62" i="4"/>
  <c r="BB62" i="4"/>
  <c r="BE62" i="4"/>
  <c r="BH62" i="4"/>
  <c r="AP66" i="4"/>
  <c r="AS66" i="4"/>
  <c r="AV66" i="4"/>
  <c r="AY66" i="4"/>
  <c r="K34" i="4" l="1"/>
  <c r="N4" i="4"/>
  <c r="T25" i="4"/>
  <c r="N41" i="4"/>
  <c r="N25" i="4"/>
  <c r="BP34" i="4"/>
  <c r="I15" i="22"/>
  <c r="K4" i="4"/>
  <c r="Q4" i="4"/>
  <c r="Q25" i="4"/>
  <c r="T4" i="4"/>
  <c r="K41" i="4"/>
  <c r="K25" i="4"/>
  <c r="BO34" i="4"/>
  <c r="BY34" i="4"/>
  <c r="T13" i="4"/>
  <c r="J13" i="4"/>
  <c r="Q34" i="4"/>
  <c r="Q42" i="4"/>
  <c r="Z25" i="4"/>
  <c r="S41" i="4"/>
  <c r="M13" i="4"/>
  <c r="K13" i="4"/>
  <c r="W25" i="4"/>
  <c r="T34" i="4"/>
  <c r="Q13" i="4"/>
  <c r="P42" i="4"/>
  <c r="Q41" i="4"/>
  <c r="J25" i="4"/>
  <c r="N13" i="4"/>
  <c r="S42" i="4"/>
  <c r="M25" i="4"/>
  <c r="T41" i="4"/>
  <c r="P25" i="4"/>
  <c r="P13" i="4"/>
  <c r="K42" i="4"/>
  <c r="Z13" i="4"/>
  <c r="N34" i="4"/>
  <c r="N42" i="4"/>
  <c r="S13" i="4"/>
  <c r="P34" i="4"/>
  <c r="S25" i="4"/>
  <c r="S34" i="4"/>
  <c r="T42" i="4"/>
  <c r="J4" i="4"/>
  <c r="J41" i="4"/>
  <c r="M4" i="4"/>
  <c r="M41" i="4"/>
  <c r="P4" i="4"/>
  <c r="P41" i="4"/>
  <c r="S4" i="4"/>
  <c r="J42" i="4"/>
  <c r="M42" i="4"/>
  <c r="J34" i="4"/>
  <c r="M34" i="4"/>
  <c r="J35" i="10"/>
  <c r="AV3" i="10"/>
  <c r="U3" i="25"/>
  <c r="D35" i="25"/>
  <c r="AW3" i="10"/>
  <c r="BI3" i="10"/>
  <c r="E24" i="4"/>
  <c r="E49" i="4" s="1"/>
  <c r="F24" i="4"/>
  <c r="F49" i="4" s="1"/>
  <c r="H24" i="4"/>
  <c r="H49" i="4" s="1"/>
  <c r="F3" i="4"/>
  <c r="G24" i="4"/>
  <c r="G49" i="4" s="1"/>
  <c r="E3" i="4"/>
  <c r="H3" i="4"/>
  <c r="G3" i="4"/>
  <c r="Z4" i="4"/>
  <c r="BA34" i="4"/>
  <c r="AF34" i="4"/>
  <c r="Z41" i="4"/>
  <c r="AL34" i="4"/>
  <c r="W4" i="4"/>
  <c r="AU34" i="4"/>
  <c r="Z34" i="4"/>
  <c r="AX34" i="4"/>
  <c r="W34" i="4"/>
  <c r="AI34" i="4"/>
  <c r="BG34" i="4"/>
  <c r="V34" i="4"/>
  <c r="BJ34" i="4"/>
  <c r="AO34" i="4"/>
  <c r="AR34" i="4"/>
  <c r="W13" i="4"/>
  <c r="BD34" i="4"/>
  <c r="Z42" i="4"/>
  <c r="AC34" i="4"/>
  <c r="BM34" i="4"/>
  <c r="W41" i="4"/>
  <c r="W42" i="4"/>
  <c r="L24" i="4"/>
  <c r="I24" i="4"/>
  <c r="O24" i="4"/>
  <c r="I3" i="4"/>
  <c r="L3" i="4"/>
  <c r="O3" i="4"/>
  <c r="V41" i="4"/>
  <c r="R24" i="4"/>
  <c r="V4" i="4"/>
  <c r="V13" i="4"/>
  <c r="V25" i="4"/>
  <c r="V42" i="4"/>
  <c r="R3" i="4"/>
  <c r="J66" i="11"/>
  <c r="F74" i="11"/>
  <c r="F59" i="11"/>
  <c r="P59" i="11"/>
  <c r="L66" i="11"/>
  <c r="H74" i="11"/>
  <c r="E59" i="11"/>
  <c r="P66" i="11"/>
  <c r="L74" i="11"/>
  <c r="Y34" i="4"/>
  <c r="N66" i="11"/>
  <c r="J74" i="11"/>
  <c r="H66" i="11"/>
  <c r="E74" i="11"/>
  <c r="L11" i="5"/>
  <c r="AZ62" i="4"/>
  <c r="BC69" i="4"/>
  <c r="Y13" i="4"/>
  <c r="L13" i="5"/>
  <c r="L14" i="5"/>
  <c r="L9" i="5"/>
  <c r="J59" i="11"/>
  <c r="F66" i="11"/>
  <c r="H59" i="11"/>
  <c r="P74" i="11"/>
  <c r="L19" i="5"/>
  <c r="L26" i="5"/>
  <c r="L31" i="5"/>
  <c r="P24" i="11"/>
  <c r="S24" i="11" s="1"/>
  <c r="L3" i="5"/>
  <c r="AQ62" i="4"/>
  <c r="L17" i="5"/>
  <c r="L23" i="5"/>
  <c r="L29" i="5"/>
  <c r="Q42" i="11"/>
  <c r="M53" i="11"/>
  <c r="L16" i="5"/>
  <c r="L22" i="5"/>
  <c r="H24" i="11"/>
  <c r="H49" i="11" s="1"/>
  <c r="F3" i="11"/>
  <c r="N74" i="11"/>
  <c r="AN69" i="4"/>
  <c r="L21" i="5"/>
  <c r="L5" i="5"/>
  <c r="O34" i="11"/>
  <c r="H3" i="11"/>
  <c r="Y42" i="4"/>
  <c r="E66" i="11"/>
  <c r="BF62" i="4"/>
  <c r="BI69" i="4"/>
  <c r="K13" i="11"/>
  <c r="K25" i="11"/>
  <c r="X3" i="4"/>
  <c r="Y25" i="4"/>
  <c r="L18" i="5"/>
  <c r="L25" i="5"/>
  <c r="L30" i="5"/>
  <c r="E24" i="11"/>
  <c r="E49" i="11" s="1"/>
  <c r="M34" i="11"/>
  <c r="G34" i="11"/>
  <c r="O13" i="11"/>
  <c r="J24" i="11"/>
  <c r="G25" i="11"/>
  <c r="K34" i="11"/>
  <c r="P41" i="11"/>
  <c r="S41" i="11" s="1"/>
  <c r="O53" i="11"/>
  <c r="U3" i="4"/>
  <c r="N3" i="5"/>
  <c r="AW62" i="4"/>
  <c r="M42" i="11"/>
  <c r="L8" i="5"/>
  <c r="L24" i="5"/>
  <c r="L7" i="5"/>
  <c r="G13" i="11"/>
  <c r="L24" i="11"/>
  <c r="BC62" i="4"/>
  <c r="BF69" i="4"/>
  <c r="I13" i="11"/>
  <c r="N24" i="11"/>
  <c r="N13" i="5"/>
  <c r="N20" i="5"/>
  <c r="N6" i="5"/>
  <c r="N10" i="5"/>
  <c r="H12" i="5"/>
  <c r="N3" i="11"/>
  <c r="AZ69" i="4"/>
  <c r="Q4" i="11"/>
  <c r="Q13" i="11"/>
  <c r="F24" i="11"/>
  <c r="I25" i="11"/>
  <c r="I34" i="11"/>
  <c r="U24" i="4"/>
  <c r="L41" i="11"/>
  <c r="O41" i="11" s="1"/>
  <c r="K42" i="11"/>
  <c r="L20" i="5"/>
  <c r="L6" i="5"/>
  <c r="L10" i="5"/>
  <c r="J3" i="11"/>
  <c r="M13" i="11"/>
  <c r="Q34" i="11"/>
  <c r="I41" i="11"/>
  <c r="N21" i="5"/>
  <c r="N5" i="5"/>
  <c r="O25" i="11"/>
  <c r="I42" i="11"/>
  <c r="N16" i="5"/>
  <c r="N22" i="5"/>
  <c r="M25" i="11"/>
  <c r="G41" i="11"/>
  <c r="AW69" i="4"/>
  <c r="N17" i="5"/>
  <c r="N23" i="5"/>
  <c r="N29" i="5"/>
  <c r="P3" i="11"/>
  <c r="S3" i="11" s="1"/>
  <c r="G42" i="11"/>
  <c r="N33" i="5"/>
  <c r="N8" i="5"/>
  <c r="N24" i="5"/>
  <c r="N7" i="5"/>
  <c r="J41" i="11"/>
  <c r="K41" i="11" s="1"/>
  <c r="O42" i="11"/>
  <c r="N59" i="11"/>
  <c r="N11" i="5"/>
  <c r="N18" i="5"/>
  <c r="N25" i="5"/>
  <c r="N30" i="5"/>
  <c r="I4" i="11"/>
  <c r="L59" i="11"/>
  <c r="BI62" i="4"/>
  <c r="L4" i="5"/>
  <c r="L27" i="5"/>
  <c r="N9" i="5"/>
  <c r="N19" i="5"/>
  <c r="N26" i="5"/>
  <c r="N31" i="5"/>
  <c r="Q25" i="11"/>
  <c r="K53" i="11"/>
  <c r="N4" i="5"/>
  <c r="L3" i="11"/>
  <c r="M4" i="11"/>
  <c r="AT69" i="4"/>
  <c r="N27" i="5"/>
  <c r="G4" i="11"/>
  <c r="E3" i="11"/>
  <c r="AN62" i="4"/>
  <c r="N14" i="5"/>
  <c r="O4" i="11"/>
  <c r="Q53" i="11"/>
  <c r="I53" i="11"/>
  <c r="K4" i="11"/>
  <c r="AY3" i="10"/>
  <c r="G53" i="11"/>
  <c r="X24" i="4"/>
  <c r="Y4" i="4"/>
  <c r="AH62" i="4"/>
  <c r="AH69" i="4"/>
  <c r="AT62" i="4"/>
  <c r="AK69" i="4"/>
  <c r="AQ69" i="4"/>
  <c r="AK62" i="4"/>
  <c r="L35" i="10" l="1"/>
  <c r="P35" i="25"/>
  <c r="I35" i="10"/>
  <c r="E35" i="25"/>
  <c r="H35" i="25"/>
  <c r="M35" i="10"/>
  <c r="L35" i="25"/>
  <c r="V3" i="25"/>
  <c r="S35" i="10"/>
  <c r="Q41" i="11"/>
  <c r="R35" i="10"/>
  <c r="P35" i="10"/>
  <c r="O35" i="10"/>
  <c r="R49" i="4"/>
  <c r="R50" i="4" s="1"/>
  <c r="T24" i="4"/>
  <c r="S24" i="4"/>
  <c r="L49" i="4"/>
  <c r="L50" i="4" s="1"/>
  <c r="N24" i="4"/>
  <c r="M24" i="4"/>
  <c r="Q3" i="4"/>
  <c r="P3" i="4"/>
  <c r="J3" i="4"/>
  <c r="K3" i="4"/>
  <c r="O49" i="4"/>
  <c r="O50" i="4" s="1"/>
  <c r="Q24" i="4"/>
  <c r="P24" i="4"/>
  <c r="S3" i="4"/>
  <c r="T3" i="4"/>
  <c r="N3" i="4"/>
  <c r="M3" i="4"/>
  <c r="I49" i="4"/>
  <c r="I50" i="4" s="1"/>
  <c r="K24" i="4"/>
  <c r="J24" i="4"/>
  <c r="E50" i="4"/>
  <c r="H50" i="4"/>
  <c r="F50" i="4"/>
  <c r="G50" i="4"/>
  <c r="W3" i="4"/>
  <c r="W24" i="4"/>
  <c r="Z3" i="4"/>
  <c r="X49" i="4"/>
  <c r="Z49" i="4" s="1"/>
  <c r="Z24" i="4"/>
  <c r="U49" i="4"/>
  <c r="V24" i="4"/>
  <c r="V3" i="4"/>
  <c r="P49" i="11"/>
  <c r="S49" i="11" s="1"/>
  <c r="O24" i="11"/>
  <c r="L49" i="11"/>
  <c r="Y3" i="4"/>
  <c r="Q24" i="11"/>
  <c r="I3" i="11"/>
  <c r="G3" i="11"/>
  <c r="K24" i="11"/>
  <c r="G24" i="11"/>
  <c r="M24" i="11"/>
  <c r="N49" i="11"/>
  <c r="N50" i="11" s="1"/>
  <c r="K3" i="11"/>
  <c r="I24" i="11"/>
  <c r="F49" i="11"/>
  <c r="I49" i="11" s="1"/>
  <c r="Q3" i="11"/>
  <c r="J49" i="11"/>
  <c r="M41" i="11"/>
  <c r="H50" i="11"/>
  <c r="E50" i="11"/>
  <c r="M3" i="11"/>
  <c r="O3" i="11"/>
  <c r="AP59" i="4"/>
  <c r="AS59" i="4"/>
  <c r="AV59" i="4"/>
  <c r="AY59" i="4"/>
  <c r="AG53" i="4"/>
  <c r="AH53" i="4" s="1"/>
  <c r="AJ53" i="4"/>
  <c r="AM53" i="4"/>
  <c r="AP53" i="4"/>
  <c r="AS53" i="4"/>
  <c r="AV53" i="4"/>
  <c r="AY53" i="4"/>
  <c r="BB53" i="4"/>
  <c r="BE53" i="4"/>
  <c r="BH53" i="4"/>
  <c r="BL47" i="4"/>
  <c r="BL46" i="4"/>
  <c r="BL45" i="4"/>
  <c r="BL44" i="4"/>
  <c r="BL43" i="4"/>
  <c r="BL35" i="4"/>
  <c r="BL38" i="4"/>
  <c r="BL37" i="4"/>
  <c r="BL36" i="4"/>
  <c r="BL33" i="4"/>
  <c r="BL32" i="4"/>
  <c r="BL30" i="4"/>
  <c r="BL29" i="4"/>
  <c r="BL28" i="4"/>
  <c r="BL27" i="4"/>
  <c r="BL26" i="4"/>
  <c r="BL23" i="4"/>
  <c r="BL22" i="4"/>
  <c r="BL21" i="4"/>
  <c r="BL20" i="4"/>
  <c r="BL19" i="4"/>
  <c r="BL18" i="4"/>
  <c r="BL17" i="4"/>
  <c r="BL14" i="4"/>
  <c r="BL12" i="4"/>
  <c r="BL11" i="4"/>
  <c r="BL10" i="4"/>
  <c r="BL9" i="4"/>
  <c r="BL8" i="4"/>
  <c r="BL7" i="4"/>
  <c r="BL6" i="4"/>
  <c r="BL5" i="4"/>
  <c r="BK62" i="4"/>
  <c r="BK66" i="4"/>
  <c r="BK53" i="4"/>
  <c r="BO53" i="4" s="1"/>
  <c r="F21" i="18" l="1"/>
  <c r="H21" i="18"/>
  <c r="AU53" i="4"/>
  <c r="AT53" i="4"/>
  <c r="BA53" i="4"/>
  <c r="AZ53" i="4"/>
  <c r="AX53" i="4"/>
  <c r="AW53" i="4"/>
  <c r="BC53" i="4"/>
  <c r="BD53" i="4"/>
  <c r="Q35" i="25"/>
  <c r="I35" i="25"/>
  <c r="F35" i="25"/>
  <c r="M35" i="25"/>
  <c r="W3" i="25"/>
  <c r="Q49" i="4"/>
  <c r="P49" i="4"/>
  <c r="K49" i="4"/>
  <c r="J49" i="4"/>
  <c r="N49" i="4"/>
  <c r="M49" i="4"/>
  <c r="T49" i="4"/>
  <c r="S49" i="4"/>
  <c r="BL62" i="4"/>
  <c r="BO62" i="4"/>
  <c r="BL69" i="4"/>
  <c r="BO69" i="4"/>
  <c r="V49" i="4"/>
  <c r="W49" i="4"/>
  <c r="M49" i="11"/>
  <c r="F50" i="11"/>
  <c r="K49" i="11"/>
  <c r="J50" i="11"/>
  <c r="Q49" i="11"/>
  <c r="O49" i="11"/>
  <c r="G49" i="11"/>
  <c r="AQ53" i="4"/>
  <c r="AN53" i="4"/>
  <c r="BI53" i="4"/>
  <c r="AK53" i="4"/>
  <c r="BF53" i="4"/>
  <c r="AY60" i="4"/>
  <c r="Q11" i="5" l="1"/>
  <c r="Q35" i="5" s="1"/>
  <c r="H3" i="18"/>
  <c r="G35" i="25"/>
  <c r="R35" i="25"/>
  <c r="J35" i="25"/>
  <c r="N35" i="25"/>
  <c r="BV71" i="8"/>
  <c r="BS71" i="8"/>
  <c r="BP71" i="8"/>
  <c r="BM71" i="8"/>
  <c r="BJ71" i="8"/>
  <c r="BG71" i="8"/>
  <c r="BD71" i="8"/>
  <c r="BA71" i="8"/>
  <c r="AX71" i="8"/>
  <c r="AU71" i="8"/>
  <c r="AR71" i="8"/>
  <c r="AO71" i="8"/>
  <c r="AL71" i="8"/>
  <c r="AI71" i="8"/>
  <c r="AF71" i="8"/>
  <c r="AC71" i="8"/>
  <c r="Z71" i="8"/>
  <c r="W71" i="8"/>
  <c r="T71" i="8"/>
  <c r="Q71" i="8"/>
  <c r="N71" i="8"/>
  <c r="K71" i="8"/>
  <c r="BV70" i="8"/>
  <c r="BS70" i="8"/>
  <c r="BP70" i="8"/>
  <c r="BM70" i="8"/>
  <c r="BJ70" i="8"/>
  <c r="BG70" i="8"/>
  <c r="BD70" i="8"/>
  <c r="BA70" i="8"/>
  <c r="AX70" i="8"/>
  <c r="AU70" i="8"/>
  <c r="AR70" i="8"/>
  <c r="AO70" i="8"/>
  <c r="AL70" i="8"/>
  <c r="AI70" i="8"/>
  <c r="AF70" i="8"/>
  <c r="AC70" i="8"/>
  <c r="Z70" i="8"/>
  <c r="W70" i="8"/>
  <c r="T70" i="8"/>
  <c r="Q70" i="8"/>
  <c r="N70" i="8"/>
  <c r="K70" i="8"/>
  <c r="BV69" i="8"/>
  <c r="BS69" i="8"/>
  <c r="BP69" i="8"/>
  <c r="BM69" i="8"/>
  <c r="BJ69" i="8"/>
  <c r="BG69" i="8"/>
  <c r="BD69" i="8"/>
  <c r="BA69" i="8"/>
  <c r="AX69" i="8"/>
  <c r="AU69" i="8"/>
  <c r="AR69" i="8"/>
  <c r="AO69" i="8"/>
  <c r="AL69" i="8"/>
  <c r="AI69" i="8"/>
  <c r="AF69" i="8"/>
  <c r="AC69" i="8"/>
  <c r="Z69" i="8"/>
  <c r="W69" i="8"/>
  <c r="T69" i="8"/>
  <c r="Q69" i="8"/>
  <c r="N69" i="8"/>
  <c r="K69" i="8"/>
  <c r="BV68" i="8"/>
  <c r="BS68" i="8"/>
  <c r="BP68" i="8"/>
  <c r="BM68" i="8"/>
  <c r="BJ68" i="8"/>
  <c r="BG68" i="8"/>
  <c r="BD68" i="8"/>
  <c r="BA68" i="8"/>
  <c r="AX68" i="8"/>
  <c r="AU68" i="8"/>
  <c r="AR68" i="8"/>
  <c r="AO68" i="8"/>
  <c r="AL68" i="8"/>
  <c r="AI68" i="8"/>
  <c r="AF68" i="8"/>
  <c r="AC68" i="8"/>
  <c r="Z68" i="8"/>
  <c r="W68" i="8"/>
  <c r="T68" i="8"/>
  <c r="Q68" i="8"/>
  <c r="N68" i="8"/>
  <c r="K68" i="8"/>
  <c r="BV67" i="8"/>
  <c r="BS67" i="8"/>
  <c r="BP67" i="8"/>
  <c r="BM67" i="8"/>
  <c r="BJ67" i="8"/>
  <c r="BG67" i="8"/>
  <c r="BD67" i="8"/>
  <c r="BA67" i="8"/>
  <c r="AX67" i="8"/>
  <c r="AU67" i="8"/>
  <c r="AR67" i="8"/>
  <c r="AO67" i="8"/>
  <c r="AL67" i="8"/>
  <c r="AI67" i="8"/>
  <c r="AF67" i="8"/>
  <c r="AC67" i="8"/>
  <c r="Z67" i="8"/>
  <c r="W67" i="8"/>
  <c r="T67" i="8"/>
  <c r="Q67" i="8"/>
  <c r="N67" i="8"/>
  <c r="K67" i="8"/>
  <c r="BV63" i="8"/>
  <c r="BS63" i="8"/>
  <c r="BP63" i="8"/>
  <c r="BM63" i="8"/>
  <c r="BJ63" i="8"/>
  <c r="BG63" i="8"/>
  <c r="BD63" i="8"/>
  <c r="BA63" i="8"/>
  <c r="AX63" i="8"/>
  <c r="AU63" i="8"/>
  <c r="AR63" i="8"/>
  <c r="AO63" i="8"/>
  <c r="AL63" i="8"/>
  <c r="AI63" i="8"/>
  <c r="AF63" i="8"/>
  <c r="AC63" i="8"/>
  <c r="Z63" i="8"/>
  <c r="W63" i="8"/>
  <c r="T63" i="8"/>
  <c r="Q63" i="8"/>
  <c r="N63" i="8"/>
  <c r="K63" i="8"/>
  <c r="BV62" i="8"/>
  <c r="BS62" i="8"/>
  <c r="BP62" i="8"/>
  <c r="BM62" i="8"/>
  <c r="BJ62" i="8"/>
  <c r="BG62" i="8"/>
  <c r="BD62" i="8"/>
  <c r="BA62" i="8"/>
  <c r="AX62" i="8"/>
  <c r="AU62" i="8"/>
  <c r="AR62" i="8"/>
  <c r="AO62" i="8"/>
  <c r="AL62" i="8"/>
  <c r="AI62" i="8"/>
  <c r="AF62" i="8"/>
  <c r="AC62" i="8"/>
  <c r="Z62" i="8"/>
  <c r="W62" i="8"/>
  <c r="T62" i="8"/>
  <c r="Q62" i="8"/>
  <c r="N62" i="8"/>
  <c r="K62" i="8"/>
  <c r="BV61" i="8"/>
  <c r="BS61" i="8"/>
  <c r="BP61" i="8"/>
  <c r="BM61" i="8"/>
  <c r="BJ61" i="8"/>
  <c r="BG61" i="8"/>
  <c r="BD61" i="8"/>
  <c r="BA61" i="8"/>
  <c r="AX61" i="8"/>
  <c r="AU61" i="8"/>
  <c r="AR61" i="8"/>
  <c r="AO61" i="8"/>
  <c r="AL61" i="8"/>
  <c r="AI61" i="8"/>
  <c r="AF61" i="8"/>
  <c r="AC61" i="8"/>
  <c r="Z61" i="8"/>
  <c r="W61" i="8"/>
  <c r="T61" i="8"/>
  <c r="Q61" i="8"/>
  <c r="N61" i="8"/>
  <c r="K61" i="8"/>
  <c r="BV60" i="8"/>
  <c r="BS60" i="8"/>
  <c r="BP60" i="8"/>
  <c r="BM60" i="8"/>
  <c r="BJ60" i="8"/>
  <c r="BG60" i="8"/>
  <c r="BD60" i="8"/>
  <c r="BA60" i="8"/>
  <c r="AX60" i="8"/>
  <c r="AU60" i="8"/>
  <c r="AR60" i="8"/>
  <c r="AO60" i="8"/>
  <c r="AL60" i="8"/>
  <c r="AI60" i="8"/>
  <c r="AF60" i="8"/>
  <c r="AC60" i="8"/>
  <c r="Z60" i="8"/>
  <c r="W60" i="8"/>
  <c r="T60" i="8"/>
  <c r="Q60" i="8"/>
  <c r="N60" i="8"/>
  <c r="K60" i="8"/>
  <c r="BV59" i="8"/>
  <c r="BS59" i="8"/>
  <c r="BP59" i="8"/>
  <c r="BM59" i="8"/>
  <c r="BJ59" i="8"/>
  <c r="BG59" i="8"/>
  <c r="BD59" i="8"/>
  <c r="BA59" i="8"/>
  <c r="AX59" i="8"/>
  <c r="AU59" i="8"/>
  <c r="AR59" i="8"/>
  <c r="AO59" i="8"/>
  <c r="AL59" i="8"/>
  <c r="AI59" i="8"/>
  <c r="AF59" i="8"/>
  <c r="AC59" i="8"/>
  <c r="Z59" i="8"/>
  <c r="W59" i="8"/>
  <c r="T59" i="8"/>
  <c r="Q59" i="8"/>
  <c r="N59" i="8"/>
  <c r="K59" i="8"/>
  <c r="BV58" i="8"/>
  <c r="BS58" i="8"/>
  <c r="BP58" i="8"/>
  <c r="BM58" i="8"/>
  <c r="BJ58" i="8"/>
  <c r="BG58" i="8"/>
  <c r="BD58" i="8"/>
  <c r="BA58" i="8"/>
  <c r="AX58" i="8"/>
  <c r="AU58" i="8"/>
  <c r="AR58" i="8"/>
  <c r="AO58" i="8"/>
  <c r="AL58" i="8"/>
  <c r="AI58" i="8"/>
  <c r="AF58" i="8"/>
  <c r="AC58" i="8"/>
  <c r="Z58" i="8"/>
  <c r="W58" i="8"/>
  <c r="T58" i="8"/>
  <c r="Q58" i="8"/>
  <c r="N58" i="8"/>
  <c r="K58" i="8"/>
  <c r="BV57" i="8"/>
  <c r="BS57" i="8"/>
  <c r="BP57" i="8"/>
  <c r="BM57" i="8"/>
  <c r="BJ57" i="8"/>
  <c r="BG57" i="8"/>
  <c r="BD57" i="8"/>
  <c r="BA57" i="8"/>
  <c r="AX57" i="8"/>
  <c r="AU57" i="8"/>
  <c r="AR57" i="8"/>
  <c r="AO57" i="8"/>
  <c r="AL57" i="8"/>
  <c r="AI57" i="8"/>
  <c r="AF57" i="8"/>
  <c r="AC57" i="8"/>
  <c r="Z57" i="8"/>
  <c r="W57" i="8"/>
  <c r="T57" i="8"/>
  <c r="Q57" i="8"/>
  <c r="N57" i="8"/>
  <c r="K57" i="8"/>
  <c r="BV56" i="8"/>
  <c r="BS56" i="8"/>
  <c r="BP56" i="8"/>
  <c r="BM56" i="8"/>
  <c r="BJ56" i="8"/>
  <c r="BG56" i="8"/>
  <c r="BD56" i="8"/>
  <c r="BA56" i="8"/>
  <c r="AX56" i="8"/>
  <c r="AU56" i="8"/>
  <c r="AR56" i="8"/>
  <c r="AO56" i="8"/>
  <c r="AL56" i="8"/>
  <c r="AI56" i="8"/>
  <c r="AF56" i="8"/>
  <c r="AC56" i="8"/>
  <c r="Z56" i="8"/>
  <c r="W56" i="8"/>
  <c r="T56" i="8"/>
  <c r="Q56" i="8"/>
  <c r="N56" i="8"/>
  <c r="K56" i="8"/>
  <c r="BV55" i="8"/>
  <c r="BS55" i="8"/>
  <c r="BP55" i="8"/>
  <c r="BM55" i="8"/>
  <c r="BJ55" i="8"/>
  <c r="BG55" i="8"/>
  <c r="BD55" i="8"/>
  <c r="BA55" i="8"/>
  <c r="AX55" i="8"/>
  <c r="AU55" i="8"/>
  <c r="AR55" i="8"/>
  <c r="AO55" i="8"/>
  <c r="AL55" i="8"/>
  <c r="AI55" i="8"/>
  <c r="AF55" i="8"/>
  <c r="AC55" i="8"/>
  <c r="Z55" i="8"/>
  <c r="W55" i="8"/>
  <c r="T55" i="8"/>
  <c r="Q55" i="8"/>
  <c r="N55" i="8"/>
  <c r="K55" i="8"/>
  <c r="BV54" i="8"/>
  <c r="BS54" i="8"/>
  <c r="BP54" i="8"/>
  <c r="BM54" i="8"/>
  <c r="BJ54" i="8"/>
  <c r="BG54" i="8"/>
  <c r="BD54" i="8"/>
  <c r="BA54" i="8"/>
  <c r="AX54" i="8"/>
  <c r="AU54" i="8"/>
  <c r="AR54" i="8"/>
  <c r="AO54" i="8"/>
  <c r="AL54" i="8"/>
  <c r="AI54" i="8"/>
  <c r="AF54" i="8"/>
  <c r="AC54" i="8"/>
  <c r="Z54" i="8"/>
  <c r="W54" i="8"/>
  <c r="T54" i="8"/>
  <c r="Q54" i="8"/>
  <c r="N54" i="8"/>
  <c r="K54" i="8"/>
  <c r="BV53" i="8"/>
  <c r="BS53" i="8"/>
  <c r="BP53" i="8"/>
  <c r="BM53" i="8"/>
  <c r="BJ53" i="8"/>
  <c r="BG53" i="8"/>
  <c r="BD53" i="8"/>
  <c r="BA53" i="8"/>
  <c r="AX53" i="8"/>
  <c r="AU53" i="8"/>
  <c r="AR53" i="8"/>
  <c r="AO53" i="8"/>
  <c r="AL53" i="8"/>
  <c r="AI53" i="8"/>
  <c r="AF53" i="8"/>
  <c r="AC53" i="8"/>
  <c r="Z53" i="8"/>
  <c r="W53" i="8"/>
  <c r="T53" i="8"/>
  <c r="Q53" i="8"/>
  <c r="N53" i="8"/>
  <c r="K53" i="8"/>
  <c r="BV52" i="8"/>
  <c r="BS52" i="8"/>
  <c r="BP52" i="8"/>
  <c r="BM52" i="8"/>
  <c r="BJ52" i="8"/>
  <c r="BG52" i="8"/>
  <c r="BD52" i="8"/>
  <c r="BA52" i="8"/>
  <c r="AX52" i="8"/>
  <c r="AU52" i="8"/>
  <c r="AR52" i="8"/>
  <c r="AO52" i="8"/>
  <c r="AL52" i="8"/>
  <c r="AI52" i="8"/>
  <c r="AF52" i="8"/>
  <c r="AC52" i="8"/>
  <c r="Z52" i="8"/>
  <c r="W52" i="8"/>
  <c r="T52" i="8"/>
  <c r="Q52" i="8"/>
  <c r="N52" i="8"/>
  <c r="K52" i="8"/>
  <c r="H71" i="8"/>
  <c r="G71" i="8"/>
  <c r="F71" i="8"/>
  <c r="E71" i="8"/>
  <c r="D71" i="8"/>
  <c r="H70" i="8"/>
  <c r="G70" i="8"/>
  <c r="F70" i="8"/>
  <c r="E70" i="8"/>
  <c r="D70" i="8"/>
  <c r="H69" i="8"/>
  <c r="G69" i="8"/>
  <c r="F69" i="8"/>
  <c r="E69" i="8"/>
  <c r="D69" i="8"/>
  <c r="H68" i="8"/>
  <c r="G68" i="8"/>
  <c r="F68" i="8"/>
  <c r="E68" i="8"/>
  <c r="D68" i="8"/>
  <c r="H67" i="8"/>
  <c r="G67" i="8"/>
  <c r="F67" i="8"/>
  <c r="E67" i="8"/>
  <c r="D67" i="8"/>
  <c r="H63" i="8"/>
  <c r="G63" i="8"/>
  <c r="F63" i="8"/>
  <c r="E63" i="8"/>
  <c r="D63" i="8"/>
  <c r="H62" i="8"/>
  <c r="G62" i="8"/>
  <c r="F62" i="8"/>
  <c r="E62" i="8"/>
  <c r="D62" i="8"/>
  <c r="H61" i="8"/>
  <c r="G61" i="8"/>
  <c r="F61" i="8"/>
  <c r="E61" i="8"/>
  <c r="D61" i="8"/>
  <c r="H60" i="8"/>
  <c r="G60" i="8"/>
  <c r="F60" i="8"/>
  <c r="E60" i="8"/>
  <c r="D60" i="8"/>
  <c r="H59" i="8"/>
  <c r="G59" i="8"/>
  <c r="F59" i="8"/>
  <c r="E59" i="8"/>
  <c r="D59" i="8"/>
  <c r="H58" i="8"/>
  <c r="G58" i="8"/>
  <c r="F58" i="8"/>
  <c r="E58" i="8"/>
  <c r="D58" i="8"/>
  <c r="H57" i="8"/>
  <c r="G57" i="8"/>
  <c r="F57" i="8"/>
  <c r="E57" i="8"/>
  <c r="D57" i="8"/>
  <c r="H56" i="8"/>
  <c r="G56" i="8"/>
  <c r="F56" i="8"/>
  <c r="E56" i="8"/>
  <c r="D56" i="8"/>
  <c r="H55" i="8"/>
  <c r="G55" i="8"/>
  <c r="F55" i="8"/>
  <c r="E55" i="8"/>
  <c r="D55" i="8"/>
  <c r="H54" i="8"/>
  <c r="G54" i="8"/>
  <c r="F54" i="8"/>
  <c r="E54" i="8"/>
  <c r="D54" i="8"/>
  <c r="H53" i="8"/>
  <c r="G53" i="8"/>
  <c r="F53" i="8"/>
  <c r="E53" i="8"/>
  <c r="D53" i="8"/>
  <c r="H52" i="8"/>
  <c r="G52" i="8"/>
  <c r="F52" i="8"/>
  <c r="E52" i="8"/>
  <c r="D52" i="8"/>
  <c r="BX47" i="8"/>
  <c r="BW47" i="8"/>
  <c r="BX43" i="8"/>
  <c r="BW43" i="8"/>
  <c r="BX39" i="8"/>
  <c r="BW39" i="8"/>
  <c r="BX38" i="8"/>
  <c r="BW38" i="8"/>
  <c r="BX36" i="8"/>
  <c r="BW36" i="8"/>
  <c r="BX35" i="8"/>
  <c r="BW35" i="8"/>
  <c r="BX33" i="8"/>
  <c r="BW33" i="8"/>
  <c r="BX32" i="8"/>
  <c r="BW32" i="8"/>
  <c r="BX30" i="8"/>
  <c r="BW30" i="8"/>
  <c r="BX29" i="8"/>
  <c r="BW29" i="8"/>
  <c r="BU47" i="8"/>
  <c r="BT47" i="8"/>
  <c r="BU43" i="8"/>
  <c r="BT43" i="8"/>
  <c r="BU39" i="8"/>
  <c r="BT39" i="8"/>
  <c r="BU38" i="8"/>
  <c r="BT38" i="8"/>
  <c r="BU36" i="8"/>
  <c r="BT36" i="8"/>
  <c r="BU35" i="8"/>
  <c r="BT35" i="8"/>
  <c r="BU33" i="8"/>
  <c r="BT33" i="8"/>
  <c r="BU32" i="8"/>
  <c r="BT32" i="8"/>
  <c r="BU30" i="8"/>
  <c r="BT30" i="8"/>
  <c r="BU29" i="8"/>
  <c r="BT29" i="8"/>
  <c r="BR47" i="8"/>
  <c r="BQ47" i="8"/>
  <c r="BR43" i="8"/>
  <c r="BQ43" i="8"/>
  <c r="BR39" i="8"/>
  <c r="BQ39" i="8"/>
  <c r="BR38" i="8"/>
  <c r="BQ38" i="8"/>
  <c r="BR36" i="8"/>
  <c r="BQ36" i="8"/>
  <c r="BR35" i="8"/>
  <c r="BQ35" i="8"/>
  <c r="BR33" i="8"/>
  <c r="BQ33" i="8"/>
  <c r="BR32" i="8"/>
  <c r="BQ32" i="8"/>
  <c r="BR30" i="8"/>
  <c r="BQ30" i="8"/>
  <c r="BR29" i="8"/>
  <c r="BQ29" i="8"/>
  <c r="BO47" i="8"/>
  <c r="BN47" i="8"/>
  <c r="BO46" i="8"/>
  <c r="BN46" i="8"/>
  <c r="BO45" i="8"/>
  <c r="BN45" i="8"/>
  <c r="BO44" i="8"/>
  <c r="BN44" i="8"/>
  <c r="BN43" i="8"/>
  <c r="BO39" i="8"/>
  <c r="BN39" i="8"/>
  <c r="BO38" i="8"/>
  <c r="BN38" i="8"/>
  <c r="BO37" i="8"/>
  <c r="BN37" i="8"/>
  <c r="BO36" i="8"/>
  <c r="BN36" i="8"/>
  <c r="BO35" i="8"/>
  <c r="BN35" i="8"/>
  <c r="BO34" i="8"/>
  <c r="BN34" i="8"/>
  <c r="BO33" i="8"/>
  <c r="BN33" i="8"/>
  <c r="BO32" i="8"/>
  <c r="BN32" i="8"/>
  <c r="BO31" i="8"/>
  <c r="BN31" i="8"/>
  <c r="BO30" i="8"/>
  <c r="BN30" i="8"/>
  <c r="BO29" i="8"/>
  <c r="BN29" i="8"/>
  <c r="BO28" i="8"/>
  <c r="BN28" i="8"/>
  <c r="BL47" i="8"/>
  <c r="BK47" i="8"/>
  <c r="BL46" i="8"/>
  <c r="BK46" i="8"/>
  <c r="BL45" i="8"/>
  <c r="BK45" i="8"/>
  <c r="BL44" i="8"/>
  <c r="BK44" i="8"/>
  <c r="BK43" i="8"/>
  <c r="BL39" i="8"/>
  <c r="BK39" i="8"/>
  <c r="BL38" i="8"/>
  <c r="BK38" i="8"/>
  <c r="BL37" i="8"/>
  <c r="BK37" i="8"/>
  <c r="BL36" i="8"/>
  <c r="BK36" i="8"/>
  <c r="BL35" i="8"/>
  <c r="BK35" i="8"/>
  <c r="BL34" i="8"/>
  <c r="BK34" i="8"/>
  <c r="BL33" i="8"/>
  <c r="BK33" i="8"/>
  <c r="BL32" i="8"/>
  <c r="BK32" i="8"/>
  <c r="BL31" i="8"/>
  <c r="BK31" i="8"/>
  <c r="BL30" i="8"/>
  <c r="BK30" i="8"/>
  <c r="BL29" i="8"/>
  <c r="BK29" i="8"/>
  <c r="BL28" i="8"/>
  <c r="BK28" i="8"/>
  <c r="BI47" i="8"/>
  <c r="BH47" i="8"/>
  <c r="BI46" i="8"/>
  <c r="BH46" i="8"/>
  <c r="BI45" i="8"/>
  <c r="BH45" i="8"/>
  <c r="BI44" i="8"/>
  <c r="BH44" i="8"/>
  <c r="BH43" i="8"/>
  <c r="BI39" i="8"/>
  <c r="BH39" i="8"/>
  <c r="BI38" i="8"/>
  <c r="BH38" i="8"/>
  <c r="BI37" i="8"/>
  <c r="BH37" i="8"/>
  <c r="BI36" i="8"/>
  <c r="BH36" i="8"/>
  <c r="BI35" i="8"/>
  <c r="BH35" i="8"/>
  <c r="BI34" i="8"/>
  <c r="BH34" i="8"/>
  <c r="BI33" i="8"/>
  <c r="BH33" i="8"/>
  <c r="BI32" i="8"/>
  <c r="BH32" i="8"/>
  <c r="BI31" i="8"/>
  <c r="BH31" i="8"/>
  <c r="BI30" i="8"/>
  <c r="BH30" i="8"/>
  <c r="BI29" i="8"/>
  <c r="BH29" i="8"/>
  <c r="BI28" i="8"/>
  <c r="BH28" i="8"/>
  <c r="BF47" i="8"/>
  <c r="BE47" i="8"/>
  <c r="BF46" i="8"/>
  <c r="BE46" i="8"/>
  <c r="BF45" i="8"/>
  <c r="BE45" i="8"/>
  <c r="BF44" i="8"/>
  <c r="BE44" i="8"/>
  <c r="BF39" i="8"/>
  <c r="BE39" i="8"/>
  <c r="BF38" i="8"/>
  <c r="BE38" i="8"/>
  <c r="BF37" i="8"/>
  <c r="BE37" i="8"/>
  <c r="BF36" i="8"/>
  <c r="BE36" i="8"/>
  <c r="BF35" i="8"/>
  <c r="BE35" i="8"/>
  <c r="BF34" i="8"/>
  <c r="BE34" i="8"/>
  <c r="BF33" i="8"/>
  <c r="BE33" i="8"/>
  <c r="BF32" i="8"/>
  <c r="BE32" i="8"/>
  <c r="BF31" i="8"/>
  <c r="BE31" i="8"/>
  <c r="BF30" i="8"/>
  <c r="BE30" i="8"/>
  <c r="BF29" i="8"/>
  <c r="BE29" i="8"/>
  <c r="BF28" i="8"/>
  <c r="BE28" i="8"/>
  <c r="BC47" i="8"/>
  <c r="BB47" i="8"/>
  <c r="BC46" i="8"/>
  <c r="BB46" i="8"/>
  <c r="BC45" i="8"/>
  <c r="BB45" i="8"/>
  <c r="BC44" i="8"/>
  <c r="BB44" i="8"/>
  <c r="BC39" i="8"/>
  <c r="BB39" i="8"/>
  <c r="BC38" i="8"/>
  <c r="BB38" i="8"/>
  <c r="BC37" i="8"/>
  <c r="BB37" i="8"/>
  <c r="BC36" i="8"/>
  <c r="BB36" i="8"/>
  <c r="BC35" i="8"/>
  <c r="BB35" i="8"/>
  <c r="BC34" i="8"/>
  <c r="BB34" i="8"/>
  <c r="BC33" i="8"/>
  <c r="BB33" i="8"/>
  <c r="BC32" i="8"/>
  <c r="BB32" i="8"/>
  <c r="BC31" i="8"/>
  <c r="BB31" i="8"/>
  <c r="BC30" i="8"/>
  <c r="BB30" i="8"/>
  <c r="BC29" i="8"/>
  <c r="BB29" i="8"/>
  <c r="BC28" i="8"/>
  <c r="BB28" i="8"/>
  <c r="AZ47" i="8"/>
  <c r="AY47" i="8"/>
  <c r="AZ46" i="8"/>
  <c r="AY46" i="8"/>
  <c r="AZ45" i="8"/>
  <c r="AY45" i="8"/>
  <c r="AZ44" i="8"/>
  <c r="AY44" i="8"/>
  <c r="AZ39" i="8"/>
  <c r="AY39" i="8"/>
  <c r="AZ38" i="8"/>
  <c r="AY38" i="8"/>
  <c r="AZ37" i="8"/>
  <c r="AY37" i="8"/>
  <c r="AZ36" i="8"/>
  <c r="AY36" i="8"/>
  <c r="AZ35" i="8"/>
  <c r="AY35" i="8"/>
  <c r="AZ34" i="8"/>
  <c r="AY34" i="8"/>
  <c r="AZ33" i="8"/>
  <c r="AY33" i="8"/>
  <c r="AZ32" i="8"/>
  <c r="AY32" i="8"/>
  <c r="AZ31" i="8"/>
  <c r="AY31" i="8"/>
  <c r="AZ30" i="8"/>
  <c r="AY30" i="8"/>
  <c r="AZ29" i="8"/>
  <c r="AY29" i="8"/>
  <c r="AZ28" i="8"/>
  <c r="AY28" i="8"/>
  <c r="AW47" i="8"/>
  <c r="AV47" i="8"/>
  <c r="AW46" i="8"/>
  <c r="AV46" i="8"/>
  <c r="AW45" i="8"/>
  <c r="AV45" i="8"/>
  <c r="AW44" i="8"/>
  <c r="AV44" i="8"/>
  <c r="AW39" i="8"/>
  <c r="AV39" i="8"/>
  <c r="AW38" i="8"/>
  <c r="AV38" i="8"/>
  <c r="AW37" i="8"/>
  <c r="AV37" i="8"/>
  <c r="AW36" i="8"/>
  <c r="AV36" i="8"/>
  <c r="AW35" i="8"/>
  <c r="AV35" i="8"/>
  <c r="AW34" i="8"/>
  <c r="AV34" i="8"/>
  <c r="AW33" i="8"/>
  <c r="AV33" i="8"/>
  <c r="AW32" i="8"/>
  <c r="AV32" i="8"/>
  <c r="AW31" i="8"/>
  <c r="AV31" i="8"/>
  <c r="AW30" i="8"/>
  <c r="AV30" i="8"/>
  <c r="AW29" i="8"/>
  <c r="AV29" i="8"/>
  <c r="AW28" i="8"/>
  <c r="AV28" i="8"/>
  <c r="AT47" i="8"/>
  <c r="AS47" i="8"/>
  <c r="AT46" i="8"/>
  <c r="AS46" i="8"/>
  <c r="AT45" i="8"/>
  <c r="AS45" i="8"/>
  <c r="AT44" i="8"/>
  <c r="AS44" i="8"/>
  <c r="AT39" i="8"/>
  <c r="AS39" i="8"/>
  <c r="AT38" i="8"/>
  <c r="AS38" i="8"/>
  <c r="AT37" i="8"/>
  <c r="AS37" i="8"/>
  <c r="AT36" i="8"/>
  <c r="AS36" i="8"/>
  <c r="AT35" i="8"/>
  <c r="AS35" i="8"/>
  <c r="AT34" i="8"/>
  <c r="AS34" i="8"/>
  <c r="AT33" i="8"/>
  <c r="AS33" i="8"/>
  <c r="AT32" i="8"/>
  <c r="AS32" i="8"/>
  <c r="AT31" i="8"/>
  <c r="AS31" i="8"/>
  <c r="AT30" i="8"/>
  <c r="AS30" i="8"/>
  <c r="AT29" i="8"/>
  <c r="AS29" i="8"/>
  <c r="AT28" i="8"/>
  <c r="AS28" i="8"/>
  <c r="AQ47" i="8"/>
  <c r="AP47" i="8"/>
  <c r="AQ46" i="8"/>
  <c r="AP46" i="8"/>
  <c r="AQ45" i="8"/>
  <c r="AP45" i="8"/>
  <c r="AQ44" i="8"/>
  <c r="AP44" i="8"/>
  <c r="AQ39" i="8"/>
  <c r="AP39" i="8"/>
  <c r="AQ38" i="8"/>
  <c r="AP38" i="8"/>
  <c r="AQ37" i="8"/>
  <c r="AP37" i="8"/>
  <c r="AQ36" i="8"/>
  <c r="AP36" i="8"/>
  <c r="AQ35" i="8"/>
  <c r="AP35" i="8"/>
  <c r="AQ34" i="8"/>
  <c r="AP34" i="8"/>
  <c r="AQ33" i="8"/>
  <c r="AP33" i="8"/>
  <c r="AQ32" i="8"/>
  <c r="AP32" i="8"/>
  <c r="AQ31" i="8"/>
  <c r="AP31" i="8"/>
  <c r="AQ30" i="8"/>
  <c r="AP30" i="8"/>
  <c r="AQ29" i="8"/>
  <c r="AP29" i="8"/>
  <c r="AQ28" i="8"/>
  <c r="AP28" i="8"/>
  <c r="AN47" i="8"/>
  <c r="AM47" i="8"/>
  <c r="AN46" i="8"/>
  <c r="AM46" i="8"/>
  <c r="AN45" i="8"/>
  <c r="AM45" i="8"/>
  <c r="AN44" i="8"/>
  <c r="AM44" i="8"/>
  <c r="AN39" i="8"/>
  <c r="AM39" i="8"/>
  <c r="AN38" i="8"/>
  <c r="AM38" i="8"/>
  <c r="AN37" i="8"/>
  <c r="AM37" i="8"/>
  <c r="AN36" i="8"/>
  <c r="AM36" i="8"/>
  <c r="AN35" i="8"/>
  <c r="AM35" i="8"/>
  <c r="AN34" i="8"/>
  <c r="AM34" i="8"/>
  <c r="AN33" i="8"/>
  <c r="AM33" i="8"/>
  <c r="AN32" i="8"/>
  <c r="AM32" i="8"/>
  <c r="AN31" i="8"/>
  <c r="AM31" i="8"/>
  <c r="AN30" i="8"/>
  <c r="AM30" i="8"/>
  <c r="AN29" i="8"/>
  <c r="AM29" i="8"/>
  <c r="AN28" i="8"/>
  <c r="AM28" i="8"/>
  <c r="AK47" i="8"/>
  <c r="AJ47" i="8"/>
  <c r="AK46" i="8"/>
  <c r="AJ46" i="8"/>
  <c r="AK45" i="8"/>
  <c r="AJ45" i="8"/>
  <c r="AK44" i="8"/>
  <c r="AJ44" i="8"/>
  <c r="AK39" i="8"/>
  <c r="AJ39" i="8"/>
  <c r="AK38" i="8"/>
  <c r="AJ38" i="8"/>
  <c r="AK37" i="8"/>
  <c r="AJ37" i="8"/>
  <c r="AK36" i="8"/>
  <c r="AJ36" i="8"/>
  <c r="AK35" i="8"/>
  <c r="AJ35" i="8"/>
  <c r="AK34" i="8"/>
  <c r="AJ34" i="8"/>
  <c r="AK33" i="8"/>
  <c r="AJ33" i="8"/>
  <c r="AK32" i="8"/>
  <c r="AJ32" i="8"/>
  <c r="AK31" i="8"/>
  <c r="AJ31" i="8"/>
  <c r="AK30" i="8"/>
  <c r="AJ30" i="8"/>
  <c r="AK29" i="8"/>
  <c r="AJ29" i="8"/>
  <c r="AK28" i="8"/>
  <c r="AJ28" i="8"/>
  <c r="AH47" i="8"/>
  <c r="AG47" i="8"/>
  <c r="AH46" i="8"/>
  <c r="AG46" i="8"/>
  <c r="AH45" i="8"/>
  <c r="AG45" i="8"/>
  <c r="AH44" i="8"/>
  <c r="AG44" i="8"/>
  <c r="AH39" i="8"/>
  <c r="AG39" i="8"/>
  <c r="AH38" i="8"/>
  <c r="AG38" i="8"/>
  <c r="AH37" i="8"/>
  <c r="AG37" i="8"/>
  <c r="AH36" i="8"/>
  <c r="AG36" i="8"/>
  <c r="AH35" i="8"/>
  <c r="AG35" i="8"/>
  <c r="AH34" i="8"/>
  <c r="AG34" i="8"/>
  <c r="AH33" i="8"/>
  <c r="AG33" i="8"/>
  <c r="AH32" i="8"/>
  <c r="AG32" i="8"/>
  <c r="AH31" i="8"/>
  <c r="AG31" i="8"/>
  <c r="AH30" i="8"/>
  <c r="AG30" i="8"/>
  <c r="AH29" i="8"/>
  <c r="AG29" i="8"/>
  <c r="AH28" i="8"/>
  <c r="AG28" i="8"/>
  <c r="AE47" i="8"/>
  <c r="AD47" i="8"/>
  <c r="AE46" i="8"/>
  <c r="AD46" i="8"/>
  <c r="AE45" i="8"/>
  <c r="AD45" i="8"/>
  <c r="AE44" i="8"/>
  <c r="AD44" i="8"/>
  <c r="AE39" i="8"/>
  <c r="AD39" i="8"/>
  <c r="AE38" i="8"/>
  <c r="AD38" i="8"/>
  <c r="AE37" i="8"/>
  <c r="AD37" i="8"/>
  <c r="AE36" i="8"/>
  <c r="AD36" i="8"/>
  <c r="AE35" i="8"/>
  <c r="AD35" i="8"/>
  <c r="AE34" i="8"/>
  <c r="AD34" i="8"/>
  <c r="AE33" i="8"/>
  <c r="AD33" i="8"/>
  <c r="AE32" i="8"/>
  <c r="AD32" i="8"/>
  <c r="AE31" i="8"/>
  <c r="AD31" i="8"/>
  <c r="AE30" i="8"/>
  <c r="AD30" i="8"/>
  <c r="AE29" i="8"/>
  <c r="AD29" i="8"/>
  <c r="AE28" i="8"/>
  <c r="AD28" i="8"/>
  <c r="AB47" i="8"/>
  <c r="AA47" i="8"/>
  <c r="AB46" i="8"/>
  <c r="AA46" i="8"/>
  <c r="AB45" i="8"/>
  <c r="AA45" i="8"/>
  <c r="AB44" i="8"/>
  <c r="AA44" i="8"/>
  <c r="AB39" i="8"/>
  <c r="AA39" i="8"/>
  <c r="AB38" i="8"/>
  <c r="AA38" i="8"/>
  <c r="AB37" i="8"/>
  <c r="AA37" i="8"/>
  <c r="AB36" i="8"/>
  <c r="AA36" i="8"/>
  <c r="AB35" i="8"/>
  <c r="AA35" i="8"/>
  <c r="AB34" i="8"/>
  <c r="AA34" i="8"/>
  <c r="AB33" i="8"/>
  <c r="AA33" i="8"/>
  <c r="AB32" i="8"/>
  <c r="AA32" i="8"/>
  <c r="AB31" i="8"/>
  <c r="AA31" i="8"/>
  <c r="AB30" i="8"/>
  <c r="AA30" i="8"/>
  <c r="AB29" i="8"/>
  <c r="AA29" i="8"/>
  <c r="AB28" i="8"/>
  <c r="AA28" i="8"/>
  <c r="Y47" i="8"/>
  <c r="X47" i="8"/>
  <c r="Y46" i="8"/>
  <c r="X46" i="8"/>
  <c r="Y45" i="8"/>
  <c r="X45" i="8"/>
  <c r="Y44" i="8"/>
  <c r="X44" i="8"/>
  <c r="Y39" i="8"/>
  <c r="X39" i="8"/>
  <c r="Y38" i="8"/>
  <c r="X38" i="8"/>
  <c r="Y37" i="8"/>
  <c r="X37" i="8"/>
  <c r="Y36" i="8"/>
  <c r="X36" i="8"/>
  <c r="Y35" i="8"/>
  <c r="X35" i="8"/>
  <c r="Y34" i="8"/>
  <c r="X34" i="8"/>
  <c r="Y33" i="8"/>
  <c r="X33" i="8"/>
  <c r="Y32" i="8"/>
  <c r="X32" i="8"/>
  <c r="Y31" i="8"/>
  <c r="X31" i="8"/>
  <c r="Y30" i="8"/>
  <c r="X30" i="8"/>
  <c r="Y29" i="8"/>
  <c r="X29" i="8"/>
  <c r="Y28" i="8"/>
  <c r="X28" i="8"/>
  <c r="V47" i="8"/>
  <c r="U47" i="8"/>
  <c r="V46" i="8"/>
  <c r="U46" i="8"/>
  <c r="V45" i="8"/>
  <c r="U45" i="8"/>
  <c r="V44" i="8"/>
  <c r="U44" i="8"/>
  <c r="V39" i="8"/>
  <c r="U39" i="8"/>
  <c r="V38" i="8"/>
  <c r="U38" i="8"/>
  <c r="V37" i="8"/>
  <c r="U37" i="8"/>
  <c r="V36" i="8"/>
  <c r="U36" i="8"/>
  <c r="V35" i="8"/>
  <c r="U35" i="8"/>
  <c r="V34" i="8"/>
  <c r="U34" i="8"/>
  <c r="V33" i="8"/>
  <c r="U33" i="8"/>
  <c r="V32" i="8"/>
  <c r="U32" i="8"/>
  <c r="V31" i="8"/>
  <c r="U31" i="8"/>
  <c r="V30" i="8"/>
  <c r="U30" i="8"/>
  <c r="V29" i="8"/>
  <c r="U29" i="8"/>
  <c r="V28" i="8"/>
  <c r="U28" i="8"/>
  <c r="S47" i="8"/>
  <c r="R47" i="8"/>
  <c r="S46" i="8"/>
  <c r="R46" i="8"/>
  <c r="S45" i="8"/>
  <c r="R45" i="8"/>
  <c r="S44" i="8"/>
  <c r="R44" i="8"/>
  <c r="S39" i="8"/>
  <c r="R39" i="8"/>
  <c r="S38" i="8"/>
  <c r="R38" i="8"/>
  <c r="S37" i="8"/>
  <c r="R37" i="8"/>
  <c r="S36" i="8"/>
  <c r="R36" i="8"/>
  <c r="S35" i="8"/>
  <c r="R35" i="8"/>
  <c r="S34" i="8"/>
  <c r="R34" i="8"/>
  <c r="S33" i="8"/>
  <c r="R33" i="8"/>
  <c r="S32" i="8"/>
  <c r="R32" i="8"/>
  <c r="S31" i="8"/>
  <c r="R31" i="8"/>
  <c r="S30" i="8"/>
  <c r="R30" i="8"/>
  <c r="S29" i="8"/>
  <c r="R29" i="8"/>
  <c r="S28" i="8"/>
  <c r="R28" i="8"/>
  <c r="P47" i="8"/>
  <c r="O47" i="8"/>
  <c r="P46" i="8"/>
  <c r="O46" i="8"/>
  <c r="P45" i="8"/>
  <c r="O45" i="8"/>
  <c r="P44" i="8"/>
  <c r="O44" i="8"/>
  <c r="P39" i="8"/>
  <c r="O39" i="8"/>
  <c r="P38" i="8"/>
  <c r="O38" i="8"/>
  <c r="P37" i="8"/>
  <c r="O37" i="8"/>
  <c r="P36" i="8"/>
  <c r="O36" i="8"/>
  <c r="P35" i="8"/>
  <c r="O35" i="8"/>
  <c r="P34" i="8"/>
  <c r="O34" i="8"/>
  <c r="P33" i="8"/>
  <c r="O33" i="8"/>
  <c r="P32" i="8"/>
  <c r="O32" i="8"/>
  <c r="P31" i="8"/>
  <c r="O31" i="8"/>
  <c r="P30" i="8"/>
  <c r="O30" i="8"/>
  <c r="P29" i="8"/>
  <c r="O29" i="8"/>
  <c r="P28" i="8"/>
  <c r="O28" i="8"/>
  <c r="M47" i="8"/>
  <c r="L47" i="8"/>
  <c r="M46" i="8"/>
  <c r="L46" i="8"/>
  <c r="M45" i="8"/>
  <c r="L45" i="8"/>
  <c r="M44" i="8"/>
  <c r="L44" i="8"/>
  <c r="M39" i="8"/>
  <c r="L39" i="8"/>
  <c r="M38" i="8"/>
  <c r="L38" i="8"/>
  <c r="M37" i="8"/>
  <c r="L37" i="8"/>
  <c r="M36" i="8"/>
  <c r="L36" i="8"/>
  <c r="M35" i="8"/>
  <c r="L35" i="8"/>
  <c r="M34" i="8"/>
  <c r="L34" i="8"/>
  <c r="M33" i="8"/>
  <c r="L33" i="8"/>
  <c r="M32" i="8"/>
  <c r="L32" i="8"/>
  <c r="M31" i="8"/>
  <c r="L31" i="8"/>
  <c r="M30" i="8"/>
  <c r="L30" i="8"/>
  <c r="M29" i="8"/>
  <c r="L29" i="8"/>
  <c r="M28" i="8"/>
  <c r="L28" i="8"/>
  <c r="J47" i="8"/>
  <c r="I47" i="8"/>
  <c r="J46" i="8"/>
  <c r="I46" i="8"/>
  <c r="J45" i="8"/>
  <c r="I45" i="8"/>
  <c r="J44" i="8"/>
  <c r="I44" i="8"/>
  <c r="J39" i="8"/>
  <c r="I39" i="8"/>
  <c r="J38" i="8"/>
  <c r="I38" i="8"/>
  <c r="J37" i="8"/>
  <c r="I37" i="8"/>
  <c r="J36" i="8"/>
  <c r="I36" i="8"/>
  <c r="J35" i="8"/>
  <c r="I35" i="8"/>
  <c r="J34" i="8"/>
  <c r="I34" i="8"/>
  <c r="J33" i="8"/>
  <c r="I33" i="8"/>
  <c r="J32" i="8"/>
  <c r="I32" i="8"/>
  <c r="J31" i="8"/>
  <c r="I31" i="8"/>
  <c r="J30" i="8"/>
  <c r="I30" i="8"/>
  <c r="J29" i="8"/>
  <c r="I29" i="8"/>
  <c r="J28" i="8"/>
  <c r="I28" i="8"/>
  <c r="BX23" i="8"/>
  <c r="BW23" i="8"/>
  <c r="BX20" i="8"/>
  <c r="BW20" i="8"/>
  <c r="BX11" i="8"/>
  <c r="BW11" i="8"/>
  <c r="BX9" i="8"/>
  <c r="BW9" i="8"/>
  <c r="BX7" i="8"/>
  <c r="BW7" i="8"/>
  <c r="BX5" i="8"/>
  <c r="BW5" i="8"/>
  <c r="BX4" i="8"/>
  <c r="BW4" i="8"/>
  <c r="BU23" i="8"/>
  <c r="BT23" i="8"/>
  <c r="BU20" i="8"/>
  <c r="BT20" i="8"/>
  <c r="BU11" i="8"/>
  <c r="BT11" i="8"/>
  <c r="BU9" i="8"/>
  <c r="BT9" i="8"/>
  <c r="BU7" i="8"/>
  <c r="BT7" i="8"/>
  <c r="BU5" i="8"/>
  <c r="BT5" i="8"/>
  <c r="BU4" i="8"/>
  <c r="BT4" i="8"/>
  <c r="BR23" i="8"/>
  <c r="BQ23" i="8"/>
  <c r="BR20" i="8"/>
  <c r="BQ20" i="8"/>
  <c r="BR11" i="8"/>
  <c r="BR9" i="8"/>
  <c r="BQ9" i="8"/>
  <c r="BR7" i="8"/>
  <c r="BQ7" i="8"/>
  <c r="BR5" i="8"/>
  <c r="BQ5" i="8"/>
  <c r="BR4" i="8"/>
  <c r="BQ4" i="8"/>
  <c r="BO23" i="8"/>
  <c r="BN23" i="8"/>
  <c r="BO20" i="8"/>
  <c r="BN20" i="8"/>
  <c r="BO18" i="8"/>
  <c r="BN18" i="8"/>
  <c r="BO11" i="8"/>
  <c r="BN11" i="8"/>
  <c r="BO9" i="8"/>
  <c r="BN9" i="8"/>
  <c r="BO7" i="8"/>
  <c r="BN7" i="8"/>
  <c r="BO5" i="8"/>
  <c r="BN5" i="8"/>
  <c r="BO4" i="8"/>
  <c r="BN4" i="8"/>
  <c r="BL23" i="8"/>
  <c r="BK23" i="8"/>
  <c r="BL20" i="8"/>
  <c r="BK20" i="8"/>
  <c r="BL18" i="8"/>
  <c r="BK18" i="8"/>
  <c r="BL11" i="8"/>
  <c r="BK11" i="8"/>
  <c r="BL9" i="8"/>
  <c r="BK9" i="8"/>
  <c r="BL7" i="8"/>
  <c r="BK7" i="8"/>
  <c r="BL5" i="8"/>
  <c r="BK5" i="8"/>
  <c r="BL4" i="8"/>
  <c r="BK4" i="8"/>
  <c r="BI23" i="8"/>
  <c r="BH23" i="8"/>
  <c r="BI20" i="8"/>
  <c r="BH20" i="8"/>
  <c r="BI18" i="8"/>
  <c r="BH18" i="8"/>
  <c r="BI11" i="8"/>
  <c r="BH11" i="8"/>
  <c r="BI9" i="8"/>
  <c r="BH9" i="8"/>
  <c r="BI7" i="8"/>
  <c r="BH7" i="8"/>
  <c r="BI5" i="8"/>
  <c r="BH5" i="8"/>
  <c r="BI4" i="8"/>
  <c r="BH4" i="8"/>
  <c r="BF23" i="8"/>
  <c r="BE23" i="8"/>
  <c r="BF20" i="8"/>
  <c r="BE20" i="8"/>
  <c r="BF18" i="8"/>
  <c r="BE18" i="8"/>
  <c r="BF11" i="8"/>
  <c r="BE11" i="8"/>
  <c r="BF9" i="8"/>
  <c r="BE9" i="8"/>
  <c r="BF7" i="8"/>
  <c r="BE7" i="8"/>
  <c r="BF5" i="8"/>
  <c r="BE5" i="8"/>
  <c r="BF4" i="8"/>
  <c r="BE4" i="8"/>
  <c r="BC23" i="8"/>
  <c r="BB23" i="8"/>
  <c r="BC20" i="8"/>
  <c r="BB20" i="8"/>
  <c r="BC18" i="8"/>
  <c r="BB18" i="8"/>
  <c r="BC11" i="8"/>
  <c r="BB11" i="8"/>
  <c r="BC9" i="8"/>
  <c r="BB9" i="8"/>
  <c r="BC7" i="8"/>
  <c r="BB7" i="8"/>
  <c r="BC5" i="8"/>
  <c r="BB5" i="8"/>
  <c r="BC4" i="8"/>
  <c r="BB4" i="8"/>
  <c r="AZ23" i="8"/>
  <c r="AY23" i="8"/>
  <c r="AZ20" i="8"/>
  <c r="AY20" i="8"/>
  <c r="AZ18" i="8"/>
  <c r="AY18" i="8"/>
  <c r="AZ11" i="8"/>
  <c r="AY11" i="8"/>
  <c r="AZ9" i="8"/>
  <c r="AY9" i="8"/>
  <c r="AZ7" i="8"/>
  <c r="AY7" i="8"/>
  <c r="AZ5" i="8"/>
  <c r="AY5" i="8"/>
  <c r="AZ4" i="8"/>
  <c r="AY4" i="8"/>
  <c r="AW23" i="8"/>
  <c r="AV23" i="8"/>
  <c r="AW20" i="8"/>
  <c r="AV20" i="8"/>
  <c r="AW18" i="8"/>
  <c r="AV18" i="8"/>
  <c r="AW11" i="8"/>
  <c r="AV11" i="8"/>
  <c r="AW9" i="8"/>
  <c r="AV9" i="8"/>
  <c r="AW7" i="8"/>
  <c r="AV7" i="8"/>
  <c r="AW5" i="8"/>
  <c r="AV5" i="8"/>
  <c r="AW4" i="8"/>
  <c r="AV4" i="8"/>
  <c r="AT23" i="8"/>
  <c r="AS23" i="8"/>
  <c r="AT20" i="8"/>
  <c r="AS20" i="8"/>
  <c r="AT18" i="8"/>
  <c r="AS18" i="8"/>
  <c r="AT11" i="8"/>
  <c r="AS11" i="8"/>
  <c r="AT9" i="8"/>
  <c r="AS9" i="8"/>
  <c r="AT7" i="8"/>
  <c r="AS7" i="8"/>
  <c r="AT5" i="8"/>
  <c r="AS5" i="8"/>
  <c r="AT4" i="8"/>
  <c r="AS4" i="8"/>
  <c r="AQ23" i="8"/>
  <c r="AP23" i="8"/>
  <c r="AQ20" i="8"/>
  <c r="AP20" i="8"/>
  <c r="AQ18" i="8"/>
  <c r="AP18" i="8"/>
  <c r="AQ11" i="8"/>
  <c r="AP11" i="8"/>
  <c r="AQ9" i="8"/>
  <c r="AP9" i="8"/>
  <c r="AQ7" i="8"/>
  <c r="AP7" i="8"/>
  <c r="AQ5" i="8"/>
  <c r="AP5" i="8"/>
  <c r="AQ4" i="8"/>
  <c r="AP4" i="8"/>
  <c r="AN23" i="8"/>
  <c r="AM23" i="8"/>
  <c r="AN20" i="8"/>
  <c r="AM20" i="8"/>
  <c r="AN18" i="8"/>
  <c r="AM18" i="8"/>
  <c r="AN11" i="8"/>
  <c r="AM11" i="8"/>
  <c r="AN9" i="8"/>
  <c r="AM9" i="8"/>
  <c r="AN7" i="8"/>
  <c r="AM7" i="8"/>
  <c r="AN5" i="8"/>
  <c r="AM5" i="8"/>
  <c r="AN4" i="8"/>
  <c r="AM4" i="8"/>
  <c r="AK23" i="8"/>
  <c r="AJ23" i="8"/>
  <c r="AK20" i="8"/>
  <c r="AJ20" i="8"/>
  <c r="AK18" i="8"/>
  <c r="AJ18" i="8"/>
  <c r="AK11" i="8"/>
  <c r="AJ11" i="8"/>
  <c r="AK9" i="8"/>
  <c r="AJ9" i="8"/>
  <c r="AK7" i="8"/>
  <c r="AJ7" i="8"/>
  <c r="AK5" i="8"/>
  <c r="AJ5" i="8"/>
  <c r="AK4" i="8"/>
  <c r="AJ4" i="8"/>
  <c r="AH23" i="8"/>
  <c r="AG23" i="8"/>
  <c r="AH20" i="8"/>
  <c r="AG20" i="8"/>
  <c r="AH18" i="8"/>
  <c r="AG18" i="8"/>
  <c r="AH11" i="8"/>
  <c r="AG11" i="8"/>
  <c r="AH9" i="8"/>
  <c r="AG9" i="8"/>
  <c r="AH7" i="8"/>
  <c r="AG7" i="8"/>
  <c r="AH5" i="8"/>
  <c r="AG5" i="8"/>
  <c r="AH4" i="8"/>
  <c r="AG4" i="8"/>
  <c r="AE23" i="8"/>
  <c r="AD23" i="8"/>
  <c r="AE20" i="8"/>
  <c r="AD20" i="8"/>
  <c r="AE18" i="8"/>
  <c r="AD18" i="8"/>
  <c r="AE11" i="8"/>
  <c r="AD11" i="8"/>
  <c r="AE9" i="8"/>
  <c r="AD9" i="8"/>
  <c r="AE7" i="8"/>
  <c r="AD7" i="8"/>
  <c r="AE5" i="8"/>
  <c r="AD5" i="8"/>
  <c r="AE4" i="8"/>
  <c r="AD4" i="8"/>
  <c r="AB23" i="8"/>
  <c r="AA23" i="8"/>
  <c r="AB20" i="8"/>
  <c r="AA20" i="8"/>
  <c r="AB18" i="8"/>
  <c r="AA18" i="8"/>
  <c r="AB11" i="8"/>
  <c r="AA11" i="8"/>
  <c r="AB9" i="8"/>
  <c r="AA9" i="8"/>
  <c r="AB7" i="8"/>
  <c r="AA7" i="8"/>
  <c r="AB5" i="8"/>
  <c r="AA5" i="8"/>
  <c r="AB4" i="8"/>
  <c r="AA4" i="8"/>
  <c r="Y23" i="8"/>
  <c r="X23" i="8"/>
  <c r="Y20" i="8"/>
  <c r="X20" i="8"/>
  <c r="Y18" i="8"/>
  <c r="X18" i="8"/>
  <c r="Y11" i="8"/>
  <c r="X11" i="8"/>
  <c r="Y9" i="8"/>
  <c r="X9" i="8"/>
  <c r="Y7" i="8"/>
  <c r="X7" i="8"/>
  <c r="Y5" i="8"/>
  <c r="X5" i="8"/>
  <c r="Y4" i="8"/>
  <c r="X4" i="8"/>
  <c r="V23" i="8"/>
  <c r="U23" i="8"/>
  <c r="V20" i="8"/>
  <c r="U20" i="8"/>
  <c r="V18" i="8"/>
  <c r="U18" i="8"/>
  <c r="V11" i="8"/>
  <c r="U11" i="8"/>
  <c r="V9" i="8"/>
  <c r="U9" i="8"/>
  <c r="V7" i="8"/>
  <c r="U7" i="8"/>
  <c r="V5" i="8"/>
  <c r="U5" i="8"/>
  <c r="U4" i="8"/>
  <c r="V4" i="8"/>
  <c r="R23" i="8"/>
  <c r="R20" i="8"/>
  <c r="R18" i="8"/>
  <c r="S11" i="8"/>
  <c r="R11" i="8"/>
  <c r="S9" i="8"/>
  <c r="R9" i="8"/>
  <c r="S7" i="8"/>
  <c r="R7" i="8"/>
  <c r="S5" i="8"/>
  <c r="R5" i="8"/>
  <c r="P23" i="8"/>
  <c r="O23" i="8"/>
  <c r="P20" i="8"/>
  <c r="O20" i="8"/>
  <c r="P18" i="8"/>
  <c r="O18" i="8"/>
  <c r="P11" i="8"/>
  <c r="O11" i="8"/>
  <c r="P9" i="8"/>
  <c r="O9" i="8"/>
  <c r="P7" i="8"/>
  <c r="O7" i="8"/>
  <c r="P5" i="8"/>
  <c r="O5" i="8"/>
  <c r="M23" i="8"/>
  <c r="L23" i="8"/>
  <c r="M20" i="8"/>
  <c r="L20" i="8"/>
  <c r="M18" i="8"/>
  <c r="L18" i="8"/>
  <c r="M11" i="8"/>
  <c r="L11" i="8"/>
  <c r="M9" i="8"/>
  <c r="L9" i="8"/>
  <c r="M7" i="8"/>
  <c r="L7" i="8"/>
  <c r="M5" i="8"/>
  <c r="L5" i="8"/>
  <c r="J9" i="8"/>
  <c r="I9" i="8"/>
  <c r="J23" i="8"/>
  <c r="I23" i="8"/>
  <c r="J20" i="8"/>
  <c r="I20" i="8"/>
  <c r="J18" i="8"/>
  <c r="I18" i="8"/>
  <c r="J11" i="8"/>
  <c r="I11" i="8"/>
  <c r="J7" i="8"/>
  <c r="I7" i="8"/>
  <c r="J5" i="8"/>
  <c r="I5" i="8"/>
  <c r="P4" i="8"/>
  <c r="S4" i="8"/>
  <c r="R4" i="8"/>
  <c r="M4" i="8"/>
  <c r="L4" i="8"/>
  <c r="J4" i="8"/>
  <c r="I4" i="8"/>
  <c r="BV21" i="8"/>
  <c r="BS21" i="8"/>
  <c r="BP21" i="8"/>
  <c r="BM21" i="8"/>
  <c r="BJ21" i="8"/>
  <c r="BG21" i="8"/>
  <c r="BD21" i="8"/>
  <c r="BA21" i="8"/>
  <c r="AX21" i="8"/>
  <c r="AU21" i="8"/>
  <c r="AR21" i="8"/>
  <c r="AO21" i="8"/>
  <c r="AL21" i="8"/>
  <c r="AI21" i="8"/>
  <c r="AF21" i="8"/>
  <c r="AC21" i="8"/>
  <c r="Z21" i="8"/>
  <c r="W21" i="8"/>
  <c r="T21" i="8"/>
  <c r="Q21" i="8"/>
  <c r="N21" i="8"/>
  <c r="K21" i="8"/>
  <c r="H21" i="8"/>
  <c r="G21" i="8"/>
  <c r="F21" i="8"/>
  <c r="E21" i="8"/>
  <c r="D21" i="8"/>
  <c r="BV24" i="8"/>
  <c r="BS24" i="8"/>
  <c r="BP24" i="8"/>
  <c r="BM24" i="8"/>
  <c r="BJ24" i="8"/>
  <c r="BG24" i="8"/>
  <c r="BD24" i="8"/>
  <c r="BA24" i="8"/>
  <c r="AX24" i="8"/>
  <c r="AU24" i="8"/>
  <c r="AR24" i="8"/>
  <c r="AO24" i="8"/>
  <c r="AL24" i="8"/>
  <c r="AI24" i="8"/>
  <c r="AF24" i="8"/>
  <c r="AC24" i="8"/>
  <c r="Z24" i="8"/>
  <c r="W24" i="8"/>
  <c r="T24" i="8"/>
  <c r="Q24" i="8"/>
  <c r="N24" i="8"/>
  <c r="K24" i="8"/>
  <c r="H24" i="8"/>
  <c r="G24" i="8"/>
  <c r="F24" i="8"/>
  <c r="E24" i="8"/>
  <c r="D24" i="8"/>
  <c r="BV12" i="8"/>
  <c r="BS12" i="8"/>
  <c r="BP12" i="8"/>
  <c r="BM12" i="8"/>
  <c r="BJ12" i="8"/>
  <c r="BG12" i="8"/>
  <c r="BD12" i="8"/>
  <c r="BA12" i="8"/>
  <c r="AX12" i="8"/>
  <c r="AU12" i="8"/>
  <c r="AR12" i="8"/>
  <c r="AO12" i="8"/>
  <c r="AL12" i="8"/>
  <c r="AI12" i="8"/>
  <c r="AF12" i="8"/>
  <c r="AC12" i="8"/>
  <c r="Z12" i="8"/>
  <c r="W12" i="8"/>
  <c r="T12" i="8"/>
  <c r="Q12" i="8"/>
  <c r="N12" i="8"/>
  <c r="K12" i="8"/>
  <c r="H12" i="8"/>
  <c r="G12" i="8"/>
  <c r="F12" i="8"/>
  <c r="E12" i="8"/>
  <c r="D12" i="8"/>
  <c r="BV8" i="8"/>
  <c r="BS8" i="8"/>
  <c r="BP8" i="8"/>
  <c r="BM8" i="8"/>
  <c r="BJ8" i="8"/>
  <c r="BG8" i="8"/>
  <c r="BD8" i="8"/>
  <c r="BA8" i="8"/>
  <c r="AX8" i="8"/>
  <c r="AU8" i="8"/>
  <c r="AR8" i="8"/>
  <c r="AO8" i="8"/>
  <c r="AL8" i="8"/>
  <c r="AI8" i="8"/>
  <c r="AF8" i="8"/>
  <c r="AC8" i="8"/>
  <c r="Z8" i="8"/>
  <c r="W8" i="8"/>
  <c r="T8" i="8"/>
  <c r="Q8" i="8"/>
  <c r="N8" i="8"/>
  <c r="K8" i="8"/>
  <c r="H8" i="8"/>
  <c r="G8" i="8"/>
  <c r="F8" i="8"/>
  <c r="E8" i="8"/>
  <c r="D8" i="8"/>
  <c r="S71" i="7"/>
  <c r="S70" i="7"/>
  <c r="S69" i="7"/>
  <c r="S68" i="7"/>
  <c r="S67" i="7"/>
  <c r="S63" i="7"/>
  <c r="S62" i="7"/>
  <c r="S61" i="7"/>
  <c r="S60" i="7"/>
  <c r="S59" i="7"/>
  <c r="S58" i="7"/>
  <c r="S57" i="7"/>
  <c r="S56" i="7"/>
  <c r="S55" i="7"/>
  <c r="S54" i="7"/>
  <c r="S53" i="7"/>
  <c r="S52" i="7"/>
  <c r="Q71" i="7"/>
  <c r="Q70" i="7"/>
  <c r="Q69" i="7"/>
  <c r="Q68" i="7"/>
  <c r="Q67" i="7"/>
  <c r="Q63" i="7"/>
  <c r="Q62" i="7"/>
  <c r="Q61" i="7"/>
  <c r="Q60" i="7"/>
  <c r="Q59" i="7"/>
  <c r="Q58" i="7"/>
  <c r="Q57" i="7"/>
  <c r="Q56" i="7"/>
  <c r="Q55" i="7"/>
  <c r="Q54" i="7"/>
  <c r="Q53" i="7"/>
  <c r="Q52" i="7"/>
  <c r="O71" i="7"/>
  <c r="O70" i="7"/>
  <c r="O69" i="7"/>
  <c r="O68" i="7"/>
  <c r="O67" i="7"/>
  <c r="O63" i="7"/>
  <c r="O62" i="7"/>
  <c r="O61" i="7"/>
  <c r="O60" i="7"/>
  <c r="O59" i="7"/>
  <c r="O58" i="7"/>
  <c r="O57" i="7"/>
  <c r="O56" i="7"/>
  <c r="O55" i="7"/>
  <c r="O54" i="7"/>
  <c r="O53" i="7"/>
  <c r="O52" i="7"/>
  <c r="M71" i="7"/>
  <c r="M70" i="7"/>
  <c r="M69" i="7"/>
  <c r="M68" i="7"/>
  <c r="M67" i="7"/>
  <c r="M63" i="7"/>
  <c r="M62" i="7"/>
  <c r="M61" i="7"/>
  <c r="M60" i="7"/>
  <c r="M59" i="7"/>
  <c r="M58" i="7"/>
  <c r="M57" i="7"/>
  <c r="M56" i="7"/>
  <c r="M55" i="7"/>
  <c r="M54" i="7"/>
  <c r="M53" i="7"/>
  <c r="M52" i="7"/>
  <c r="K71" i="7"/>
  <c r="K70" i="7"/>
  <c r="K69" i="7"/>
  <c r="K68" i="7"/>
  <c r="K67" i="7"/>
  <c r="K63" i="7"/>
  <c r="K62" i="7"/>
  <c r="K61" i="7"/>
  <c r="K60" i="7"/>
  <c r="K59" i="7"/>
  <c r="K58" i="7"/>
  <c r="K57" i="7"/>
  <c r="K56" i="7"/>
  <c r="K55" i="7"/>
  <c r="K54" i="7"/>
  <c r="K53" i="7"/>
  <c r="K52" i="7"/>
  <c r="I71" i="7"/>
  <c r="I70" i="7"/>
  <c r="I69" i="7"/>
  <c r="I68" i="7"/>
  <c r="I67" i="7"/>
  <c r="I63" i="7"/>
  <c r="I62" i="7"/>
  <c r="I61" i="7"/>
  <c r="I60" i="7"/>
  <c r="I59" i="7"/>
  <c r="I58" i="7"/>
  <c r="I57" i="7"/>
  <c r="I56" i="7"/>
  <c r="I55" i="7"/>
  <c r="I54" i="7"/>
  <c r="I53" i="7"/>
  <c r="I52" i="7"/>
  <c r="S21" i="7"/>
  <c r="Q21" i="7"/>
  <c r="O21" i="7"/>
  <c r="M21" i="7"/>
  <c r="K21" i="7"/>
  <c r="I21" i="7"/>
  <c r="G21" i="7"/>
  <c r="E21" i="7"/>
  <c r="D21" i="7"/>
  <c r="S12" i="7"/>
  <c r="Q12" i="7"/>
  <c r="O12" i="7"/>
  <c r="M12" i="7"/>
  <c r="K12" i="7"/>
  <c r="I12" i="7"/>
  <c r="G12" i="7"/>
  <c r="E12" i="7"/>
  <c r="D12" i="7"/>
  <c r="S24" i="7"/>
  <c r="Q24" i="7"/>
  <c r="O24" i="7"/>
  <c r="M24" i="7"/>
  <c r="K24" i="7"/>
  <c r="I24" i="7"/>
  <c r="S8" i="7"/>
  <c r="Q8" i="7"/>
  <c r="O8" i="7"/>
  <c r="M8" i="7"/>
  <c r="K8" i="7"/>
  <c r="I8" i="7"/>
  <c r="G8" i="7"/>
  <c r="E8" i="7"/>
  <c r="D8" i="7"/>
  <c r="F5" i="7"/>
  <c r="H5" i="7"/>
  <c r="N5" i="7"/>
  <c r="P5" i="7"/>
  <c r="F7" i="7"/>
  <c r="H7" i="7"/>
  <c r="J7" i="7"/>
  <c r="N7" i="7"/>
  <c r="F9" i="7"/>
  <c r="H9" i="7"/>
  <c r="J9" i="7"/>
  <c r="N9" i="7"/>
  <c r="P9" i="7"/>
  <c r="F11" i="7"/>
  <c r="H11" i="7"/>
  <c r="J11" i="7"/>
  <c r="N11" i="7"/>
  <c r="R18" i="7"/>
  <c r="F20" i="7"/>
  <c r="H20" i="7"/>
  <c r="N20" i="7"/>
  <c r="P20" i="7"/>
  <c r="R20" i="7"/>
  <c r="P28" i="7"/>
  <c r="N29" i="7"/>
  <c r="P29" i="7"/>
  <c r="N30" i="7"/>
  <c r="P30" i="7"/>
  <c r="R30" i="7"/>
  <c r="P31" i="7"/>
  <c r="N32" i="7"/>
  <c r="P32" i="7"/>
  <c r="P33" i="7"/>
  <c r="N34" i="7"/>
  <c r="N35" i="7"/>
  <c r="P35" i="7"/>
  <c r="N37" i="7"/>
  <c r="P37" i="7"/>
  <c r="N38" i="7"/>
  <c r="P38" i="7"/>
  <c r="L39" i="7"/>
  <c r="N39" i="7"/>
  <c r="P39" i="7"/>
  <c r="N44" i="7"/>
  <c r="N45" i="7"/>
  <c r="P46" i="7"/>
  <c r="L47" i="7"/>
  <c r="N47" i="7"/>
  <c r="T47" i="7"/>
  <c r="J3" i="18" l="1"/>
  <c r="R11" i="5"/>
  <c r="S35" i="25"/>
  <c r="K35" i="25"/>
  <c r="O35" i="25"/>
  <c r="L7" i="7"/>
  <c r="N33" i="7"/>
  <c r="L9" i="7"/>
  <c r="L34" i="7"/>
  <c r="L35" i="7"/>
  <c r="L30" i="7"/>
  <c r="N46" i="7"/>
  <c r="L38" i="7"/>
  <c r="P36" i="7"/>
  <c r="T30" i="7"/>
  <c r="L44" i="7"/>
  <c r="N23" i="7"/>
  <c r="L11" i="7"/>
  <c r="L32" i="7"/>
  <c r="N36" i="7"/>
  <c r="L45" i="7"/>
  <c r="L46" i="7"/>
  <c r="P44" i="7"/>
  <c r="P45" i="7"/>
  <c r="L36" i="7"/>
  <c r="P34" i="7"/>
  <c r="T33" i="7"/>
  <c r="R9" i="7"/>
  <c r="N18" i="7"/>
  <c r="P11" i="7"/>
  <c r="T29" i="7"/>
  <c r="L5" i="7"/>
  <c r="J5" i="7"/>
  <c r="P18" i="7"/>
  <c r="N31" i="7"/>
  <c r="P7" i="7"/>
  <c r="N28" i="7"/>
  <c r="L31" i="7"/>
  <c r="J4" i="18" l="1"/>
  <c r="J21" i="18"/>
  <c r="J22" i="18" s="1"/>
  <c r="L23" i="7"/>
  <c r="L33" i="7"/>
  <c r="L28" i="7"/>
  <c r="L29" i="7"/>
  <c r="P23" i="7"/>
  <c r="T38" i="7"/>
  <c r="R38" i="7"/>
  <c r="L37" i="7"/>
  <c r="R29" i="7"/>
  <c r="R47" i="7"/>
  <c r="P47" i="7"/>
  <c r="R5" i="7"/>
  <c r="R33" i="7"/>
  <c r="R46" i="7" l="1"/>
  <c r="T46" i="7"/>
  <c r="R39" i="7"/>
  <c r="T39" i="7"/>
  <c r="R35" i="7"/>
  <c r="T35" i="7"/>
  <c r="T36" i="7"/>
  <c r="R36" i="7"/>
  <c r="R31" i="7"/>
  <c r="T31" i="7"/>
  <c r="T32" i="7"/>
  <c r="R32" i="7"/>
  <c r="R28" i="7"/>
  <c r="T28" i="7"/>
  <c r="R7" i="7"/>
  <c r="R45" i="7" l="1"/>
  <c r="T45" i="7"/>
  <c r="R34" i="7"/>
  <c r="T34" i="7"/>
  <c r="R37" i="7"/>
  <c r="T37" i="7"/>
  <c r="R11" i="7"/>
  <c r="R23" i="7" l="1"/>
  <c r="R44" i="7"/>
  <c r="T44" i="7"/>
  <c r="BK42" i="4" l="1"/>
  <c r="BY42" i="4" s="1"/>
  <c r="BK25" i="4"/>
  <c r="BY25" i="4" s="1"/>
  <c r="BK13" i="4"/>
  <c r="BY13" i="4" s="1"/>
  <c r="BK4" i="4"/>
  <c r="BY4" i="4" s="1"/>
  <c r="BO4" i="4" l="1"/>
  <c r="BO25" i="4"/>
  <c r="BO42" i="4"/>
  <c r="BO13" i="4"/>
  <c r="BK24" i="4"/>
  <c r="BY24" i="4" s="1"/>
  <c r="BK3" i="4"/>
  <c r="BY3" i="4" s="1"/>
  <c r="BK60" i="4"/>
  <c r="BK75" i="4"/>
  <c r="BK67" i="4"/>
  <c r="BK41" i="4"/>
  <c r="BY41" i="4" s="1"/>
  <c r="BO41" i="4" l="1"/>
  <c r="BO3" i="4"/>
  <c r="BO24" i="4"/>
  <c r="BK49" i="4"/>
  <c r="BY49" i="4" s="1"/>
  <c r="BK50" i="4" l="1"/>
  <c r="BO49" i="4"/>
  <c r="BH66" i="4" l="1"/>
  <c r="BH59" i="4"/>
  <c r="BL53" i="4"/>
  <c r="BH42" i="4"/>
  <c r="BV42" i="4" s="1"/>
  <c r="BH25" i="4"/>
  <c r="BV25" i="4" s="1"/>
  <c r="BH13" i="4"/>
  <c r="BV13" i="4" s="1"/>
  <c r="BH4" i="4"/>
  <c r="BV4" i="4" s="1"/>
  <c r="BL25" i="4" l="1"/>
  <c r="BL13" i="4"/>
  <c r="BL4" i="4"/>
  <c r="BL34" i="4"/>
  <c r="BH41" i="4"/>
  <c r="BV41" i="4" s="1"/>
  <c r="BL42" i="4"/>
  <c r="BH75" i="4"/>
  <c r="BH67" i="4"/>
  <c r="BH24" i="4"/>
  <c r="BV24" i="4" s="1"/>
  <c r="BH3" i="4"/>
  <c r="BV3" i="4" s="1"/>
  <c r="BH60" i="4"/>
  <c r="BL3" i="4" l="1"/>
  <c r="BL41" i="4"/>
  <c r="BL24" i="4"/>
  <c r="BH49" i="4"/>
  <c r="BV49" i="4" s="1"/>
  <c r="BE66" i="4"/>
  <c r="BE59" i="4"/>
  <c r="BE42" i="4"/>
  <c r="BS42" i="4" s="1"/>
  <c r="BE25" i="4"/>
  <c r="BS25" i="4" s="1"/>
  <c r="BE13" i="4"/>
  <c r="BS13" i="4" s="1"/>
  <c r="BE4" i="4"/>
  <c r="BS4" i="4" s="1"/>
  <c r="BI4" i="4" l="1"/>
  <c r="BI13" i="4"/>
  <c r="BI25" i="4"/>
  <c r="BI42" i="4"/>
  <c r="BI34" i="4"/>
  <c r="BL49" i="4"/>
  <c r="BH50" i="4"/>
  <c r="BE41" i="4"/>
  <c r="BS41" i="4" s="1"/>
  <c r="BE75" i="4"/>
  <c r="BE67" i="4"/>
  <c r="BE24" i="4"/>
  <c r="BS24" i="4" s="1"/>
  <c r="BE3" i="4"/>
  <c r="BS3" i="4" s="1"/>
  <c r="BE60" i="4"/>
  <c r="BI3" i="4" l="1"/>
  <c r="BI41" i="4"/>
  <c r="BI24" i="4"/>
  <c r="BE49" i="4"/>
  <c r="BS49" i="4" s="1"/>
  <c r="BE50" i="4" l="1"/>
  <c r="BI49" i="4"/>
  <c r="BB25" i="4" l="1"/>
  <c r="I14" i="22" s="1"/>
  <c r="I16" i="22" s="1"/>
  <c r="BP25" i="4" l="1"/>
  <c r="BF25" i="4"/>
  <c r="BB66" i="4"/>
  <c r="BB59" i="4"/>
  <c r="BB42" i="4"/>
  <c r="I18" i="22" s="1"/>
  <c r="BB13" i="4"/>
  <c r="I8" i="22" s="1"/>
  <c r="BB4" i="4"/>
  <c r="I4" i="22" s="1"/>
  <c r="I12" i="22" l="1"/>
  <c r="BP42" i="4"/>
  <c r="BP4" i="4"/>
  <c r="BP13" i="4"/>
  <c r="BF13" i="4"/>
  <c r="BF4" i="4"/>
  <c r="BF42" i="4"/>
  <c r="BF34" i="4"/>
  <c r="BB24" i="4"/>
  <c r="BB41" i="4"/>
  <c r="I20" i="22" s="1"/>
  <c r="I21" i="22" s="1"/>
  <c r="BB75" i="4"/>
  <c r="BB67" i="4"/>
  <c r="BB60" i="4"/>
  <c r="BB3" i="4"/>
  <c r="BP24" i="4" l="1"/>
  <c r="BP3" i="4"/>
  <c r="BP41" i="4"/>
  <c r="BF3" i="4"/>
  <c r="BF41" i="4"/>
  <c r="BF24" i="4"/>
  <c r="BB49" i="4"/>
  <c r="AY4" i="4"/>
  <c r="AY42" i="4"/>
  <c r="AY25" i="4"/>
  <c r="AY13" i="4"/>
  <c r="BM13" i="4" l="1"/>
  <c r="BM42" i="4"/>
  <c r="BM4" i="4"/>
  <c r="BM25" i="4"/>
  <c r="BP49" i="4"/>
  <c r="BC4" i="4"/>
  <c r="BC13" i="4"/>
  <c r="BC25" i="4"/>
  <c r="BC42" i="4"/>
  <c r="BC34" i="4"/>
  <c r="BB50" i="4"/>
  <c r="BF49" i="4"/>
  <c r="AY41" i="4"/>
  <c r="AY75" i="4"/>
  <c r="AY67" i="4"/>
  <c r="AY24" i="4"/>
  <c r="AY3" i="4"/>
  <c r="BM3" i="4" l="1"/>
  <c r="BM24" i="4"/>
  <c r="BM41" i="4"/>
  <c r="BC41" i="4"/>
  <c r="BC3" i="4"/>
  <c r="BC24" i="4"/>
  <c r="AY49" i="4"/>
  <c r="BM49" i="4" l="1"/>
  <c r="AY50" i="4"/>
  <c r="BC49" i="4"/>
  <c r="AV60" i="4"/>
  <c r="AV75" i="4"/>
  <c r="AV67" i="4"/>
  <c r="AV25" i="4" l="1"/>
  <c r="AV42" i="4"/>
  <c r="AV13" i="4"/>
  <c r="AV4" i="4"/>
  <c r="BJ13" i="4" l="1"/>
  <c r="BJ4" i="4"/>
  <c r="BJ42" i="4"/>
  <c r="BJ25" i="4"/>
  <c r="AZ13" i="4"/>
  <c r="AZ4" i="4"/>
  <c r="AZ42" i="4"/>
  <c r="AZ25" i="4"/>
  <c r="AZ34" i="4"/>
  <c r="AV3" i="4"/>
  <c r="AV41" i="4"/>
  <c r="AV24" i="4"/>
  <c r="BJ24" i="4" l="1"/>
  <c r="BJ3" i="4"/>
  <c r="BJ41" i="4"/>
  <c r="AZ3" i="4"/>
  <c r="AZ41" i="4"/>
  <c r="AZ24" i="4"/>
  <c r="AV49" i="4"/>
  <c r="AS42" i="4"/>
  <c r="AW34" i="4"/>
  <c r="AS25" i="4"/>
  <c r="AS13" i="4"/>
  <c r="AS4" i="4"/>
  <c r="AW42" i="4" l="1"/>
  <c r="BG42" i="4"/>
  <c r="AW4" i="4"/>
  <c r="BG4" i="4"/>
  <c r="AW25" i="4"/>
  <c r="BG25" i="4"/>
  <c r="AW13" i="4"/>
  <c r="BG13" i="4"/>
  <c r="BJ49" i="4"/>
  <c r="AV50" i="4"/>
  <c r="AZ49" i="4"/>
  <c r="AS41" i="4"/>
  <c r="AS60" i="4"/>
  <c r="AS75" i="4"/>
  <c r="AS67" i="4"/>
  <c r="AS3" i="4"/>
  <c r="AS24" i="4"/>
  <c r="AW24" i="4" l="1"/>
  <c r="BG24" i="4"/>
  <c r="AW3" i="4"/>
  <c r="BG3" i="4"/>
  <c r="AW41" i="4"/>
  <c r="BG41" i="4"/>
  <c r="AS49" i="4"/>
  <c r="AW49" i="4" l="1"/>
  <c r="BG49" i="4"/>
  <c r="AS50" i="4"/>
  <c r="AP75" i="4" l="1"/>
  <c r="AP60" i="4"/>
  <c r="AP67" i="4"/>
  <c r="AP42" i="4" l="1"/>
  <c r="H18" i="22" s="1"/>
  <c r="AP25" i="4"/>
  <c r="H14" i="22" s="1"/>
  <c r="H16" i="22" s="1"/>
  <c r="AP13" i="4"/>
  <c r="H8" i="22" s="1"/>
  <c r="AP4" i="4"/>
  <c r="H4" i="22" s="1"/>
  <c r="H12" i="22" l="1"/>
  <c r="BD13" i="4"/>
  <c r="BD25" i="4"/>
  <c r="BD4" i="4"/>
  <c r="BD42" i="4"/>
  <c r="AT4" i="4"/>
  <c r="AT13" i="4"/>
  <c r="AT25" i="4"/>
  <c r="AT34" i="4"/>
  <c r="AT42" i="4"/>
  <c r="AP41" i="4"/>
  <c r="H20" i="22" s="1"/>
  <c r="H21" i="22" s="1"/>
  <c r="AP24" i="4"/>
  <c r="AP3" i="4"/>
  <c r="BD24" i="4" l="1"/>
  <c r="BD3" i="4"/>
  <c r="BD41" i="4"/>
  <c r="AT41" i="4"/>
  <c r="AT3" i="4"/>
  <c r="AT24" i="4"/>
  <c r="AP49" i="4"/>
  <c r="BD49" i="4" l="1"/>
  <c r="AT49" i="4"/>
  <c r="AP50" i="4"/>
  <c r="AM42" i="4" l="1"/>
  <c r="AM25" i="4"/>
  <c r="AM13" i="4"/>
  <c r="AM4" i="4"/>
  <c r="BA13" i="4" l="1"/>
  <c r="BA25" i="4"/>
  <c r="BA4" i="4"/>
  <c r="BA42" i="4"/>
  <c r="AQ13" i="4"/>
  <c r="AQ34" i="4"/>
  <c r="AQ4" i="4"/>
  <c r="AQ25" i="4"/>
  <c r="AQ42" i="4"/>
  <c r="AM41" i="4"/>
  <c r="AM24" i="4"/>
  <c r="AM3" i="4"/>
  <c r="BA3" i="4" l="1"/>
  <c r="BA24" i="4"/>
  <c r="BA41" i="4"/>
  <c r="AQ3" i="4"/>
  <c r="AQ41" i="4"/>
  <c r="AQ24" i="4"/>
  <c r="AM49" i="4"/>
  <c r="BA49" i="4" l="1"/>
  <c r="AQ49" i="4"/>
  <c r="AM50" i="4"/>
  <c r="AJ42" i="4" l="1"/>
  <c r="AJ25" i="4"/>
  <c r="AJ13" i="4"/>
  <c r="AJ4" i="4"/>
  <c r="AL4" i="4" l="1"/>
  <c r="AX4" i="4"/>
  <c r="AL25" i="4"/>
  <c r="AX25" i="4"/>
  <c r="AL13" i="4"/>
  <c r="AX13" i="4"/>
  <c r="AL42" i="4"/>
  <c r="AX42" i="4"/>
  <c r="AN4" i="4"/>
  <c r="AN34" i="4"/>
  <c r="AN13" i="4"/>
  <c r="AN25" i="4"/>
  <c r="AN42" i="4"/>
  <c r="AJ41" i="4"/>
  <c r="AJ24" i="4"/>
  <c r="AJ3" i="4"/>
  <c r="AL3" i="4" l="1"/>
  <c r="AX3" i="4"/>
  <c r="AL41" i="4"/>
  <c r="AX41" i="4"/>
  <c r="AL24" i="4"/>
  <c r="AX24" i="4"/>
  <c r="AN24" i="4"/>
  <c r="AN3" i="4"/>
  <c r="AN41" i="4"/>
  <c r="AJ49" i="4"/>
  <c r="AL49" i="4" l="1"/>
  <c r="AX49" i="4"/>
  <c r="AN49" i="4"/>
  <c r="AJ50" i="4"/>
  <c r="AG42" i="4" l="1"/>
  <c r="AG25" i="4"/>
  <c r="AG13" i="4"/>
  <c r="AG4" i="4"/>
  <c r="AI4" i="4" l="1"/>
  <c r="AU4" i="4"/>
  <c r="AI13" i="4"/>
  <c r="AU13" i="4"/>
  <c r="AI25" i="4"/>
  <c r="AU25" i="4"/>
  <c r="AI42" i="4"/>
  <c r="AU42" i="4"/>
  <c r="AK13" i="4"/>
  <c r="AK25" i="4"/>
  <c r="AK34" i="4"/>
  <c r="AK4" i="4"/>
  <c r="AK42" i="4"/>
  <c r="AG41" i="4"/>
  <c r="AG24" i="4"/>
  <c r="AG3" i="4"/>
  <c r="AI24" i="4" l="1"/>
  <c r="AU24" i="4"/>
  <c r="AI41" i="4"/>
  <c r="AU41" i="4"/>
  <c r="AI3" i="4"/>
  <c r="AU3" i="4"/>
  <c r="AK24" i="4"/>
  <c r="AK3" i="4"/>
  <c r="AK41" i="4"/>
  <c r="AG49" i="4"/>
  <c r="AI49" i="4" l="1"/>
  <c r="AU49" i="4"/>
  <c r="AK49" i="4"/>
  <c r="AG50" i="4"/>
  <c r="Y41" i="4" l="1"/>
  <c r="AD42" i="4"/>
  <c r="AD25" i="4"/>
  <c r="AD13" i="4"/>
  <c r="AD4" i="4"/>
  <c r="AF13" i="4" l="1"/>
  <c r="AR13" i="4"/>
  <c r="AF42" i="4"/>
  <c r="AR42" i="4"/>
  <c r="AF4" i="4"/>
  <c r="AR4" i="4"/>
  <c r="AF25" i="4"/>
  <c r="AR25" i="4"/>
  <c r="AH13" i="4"/>
  <c r="Y24" i="4"/>
  <c r="AH25" i="4"/>
  <c r="AH42" i="4"/>
  <c r="AH4" i="4"/>
  <c r="AH34" i="4"/>
  <c r="AD41" i="4"/>
  <c r="AD24" i="4"/>
  <c r="AD3" i="4"/>
  <c r="AF24" i="4" l="1"/>
  <c r="AR24" i="4"/>
  <c r="AF41" i="4"/>
  <c r="AR41" i="4"/>
  <c r="AF3" i="4"/>
  <c r="AR3" i="4"/>
  <c r="Y49" i="4"/>
  <c r="AH41" i="4"/>
  <c r="AH3" i="4"/>
  <c r="AH24" i="4"/>
  <c r="U50" i="4"/>
  <c r="X50" i="4"/>
  <c r="AD49" i="4"/>
  <c r="AF49" i="4" l="1"/>
  <c r="AR49" i="4"/>
  <c r="AH49" i="4"/>
  <c r="AD50" i="4"/>
  <c r="AA42" i="4"/>
  <c r="AA4" i="4"/>
  <c r="AA13" i="4"/>
  <c r="AA25" i="4"/>
  <c r="AC25" i="4" l="1"/>
  <c r="AO25" i="4"/>
  <c r="AC4" i="4"/>
  <c r="AO4" i="4"/>
  <c r="AC13" i="4"/>
  <c r="AO13" i="4"/>
  <c r="AC42" i="4"/>
  <c r="AO42" i="4"/>
  <c r="AB4" i="4"/>
  <c r="AE4" i="4"/>
  <c r="AB25" i="4"/>
  <c r="AE25" i="4"/>
  <c r="AB13" i="4"/>
  <c r="AE13" i="4"/>
  <c r="AB42" i="4"/>
  <c r="AE42" i="4"/>
  <c r="AB34" i="4"/>
  <c r="AE34" i="4"/>
  <c r="AA41" i="4"/>
  <c r="AA24" i="4"/>
  <c r="AA3" i="4"/>
  <c r="AC41" i="4" l="1"/>
  <c r="AO41" i="4"/>
  <c r="AC24" i="4"/>
  <c r="AO24" i="4"/>
  <c r="AC3" i="4"/>
  <c r="AO3" i="4"/>
  <c r="AB3" i="4"/>
  <c r="AE3" i="4"/>
  <c r="AB24" i="4"/>
  <c r="AE24" i="4"/>
  <c r="AB41" i="4"/>
  <c r="AE41" i="4"/>
  <c r="AA49" i="4"/>
  <c r="AC49" i="4" l="1"/>
  <c r="AO49" i="4"/>
  <c r="AB49" i="4"/>
  <c r="AE49" i="4"/>
  <c r="AA50" i="4"/>
  <c r="J13" i="5" l="1"/>
  <c r="H33" i="5"/>
  <c r="J33" i="5"/>
  <c r="J22" i="5"/>
  <c r="J16" i="5"/>
  <c r="J23" i="5"/>
  <c r="J10" i="5"/>
  <c r="J20" i="5"/>
  <c r="J7" i="5"/>
  <c r="J24" i="5"/>
  <c r="L15" i="5"/>
  <c r="N15" i="5"/>
  <c r="J19" i="5"/>
  <c r="J8" i="5"/>
  <c r="J14" i="5"/>
  <c r="J17" i="5"/>
  <c r="J4" i="5"/>
  <c r="J6" i="5"/>
  <c r="J11" i="5"/>
  <c r="J3" i="5"/>
  <c r="J31" i="5"/>
  <c r="J25" i="5"/>
  <c r="J29" i="5"/>
  <c r="J21" i="5"/>
  <c r="J9" i="5"/>
  <c r="J27" i="5"/>
  <c r="J30" i="5"/>
  <c r="J15" i="5"/>
  <c r="J5" i="5"/>
  <c r="J26" i="5"/>
  <c r="J18" i="5"/>
  <c r="F14" i="5"/>
  <c r="F21" i="5"/>
  <c r="F5" i="5"/>
  <c r="F15" i="5"/>
  <c r="F4" i="5"/>
  <c r="F27" i="5"/>
  <c r="F17" i="5"/>
  <c r="F23" i="5"/>
  <c r="F29" i="5"/>
  <c r="F16" i="5"/>
  <c r="F8" i="5"/>
  <c r="F24" i="5"/>
  <c r="F7" i="5"/>
  <c r="F22" i="5"/>
  <c r="F11" i="5"/>
  <c r="F18" i="5"/>
  <c r="F25" i="5"/>
  <c r="F30" i="5"/>
  <c r="F9" i="5"/>
  <c r="F19" i="5"/>
  <c r="F26" i="5"/>
  <c r="F31" i="5"/>
  <c r="F3" i="5"/>
  <c r="F13" i="5"/>
  <c r="F20" i="5"/>
  <c r="F6" i="5"/>
  <c r="F10" i="5"/>
  <c r="H8" i="5" l="1"/>
  <c r="H27" i="5"/>
  <c r="H6" i="5"/>
  <c r="H7" i="5"/>
  <c r="H26" i="5"/>
  <c r="H25" i="5"/>
  <c r="H16" i="5"/>
  <c r="H5" i="5"/>
  <c r="H9" i="5"/>
  <c r="H31" i="5"/>
  <c r="H4" i="5"/>
  <c r="H19" i="5"/>
  <c r="H20" i="5"/>
  <c r="H22" i="5"/>
  <c r="H15" i="5"/>
  <c r="H21" i="5"/>
  <c r="H3" i="5"/>
  <c r="H17" i="5"/>
  <c r="H10" i="5"/>
  <c r="H18" i="5"/>
  <c r="H30" i="5"/>
  <c r="H29" i="5"/>
  <c r="H11" i="5"/>
  <c r="H14" i="5"/>
  <c r="H24" i="5"/>
  <c r="H23" i="5"/>
  <c r="H13" i="5"/>
  <c r="F35" i="5" l="1"/>
  <c r="AA20" i="24" l="1"/>
  <c r="BZ20" i="8"/>
  <c r="BY21" i="8"/>
  <c r="CA20" i="8"/>
  <c r="AA21" i="24" l="1"/>
  <c r="K19" i="20"/>
  <c r="K20" i="20" s="1"/>
  <c r="CA19" i="8"/>
  <c r="AA19" i="24"/>
  <c r="K18" i="20" s="1"/>
  <c r="BZ19" i="8"/>
  <c r="AA3" i="25" l="1"/>
  <c r="K5" i="18" l="1"/>
  <c r="BN3" i="10"/>
  <c r="BO3" i="10"/>
  <c r="CA35" i="10" l="1"/>
  <c r="E1" i="18"/>
  <c r="K6" i="18"/>
  <c r="K3" i="18"/>
  <c r="P3" i="5"/>
  <c r="F5" i="18"/>
  <c r="F3" i="18"/>
  <c r="K4" i="18" l="1"/>
  <c r="K21" i="18"/>
  <c r="R35" i="5"/>
  <c r="L3" i="18"/>
  <c r="L5" i="18"/>
  <c r="K22" i="18" l="1"/>
  <c r="L21" i="18"/>
  <c r="AD20" i="24"/>
  <c r="CI20" i="8"/>
  <c r="CJ20" i="8"/>
  <c r="CH21" i="8"/>
  <c r="AD19" i="24"/>
  <c r="CI19" i="8"/>
  <c r="CJ19" i="8"/>
  <c r="J18" i="20" l="1"/>
  <c r="AE19" i="24"/>
  <c r="AD21" i="24"/>
  <c r="AE20" i="24"/>
  <c r="F19" i="20"/>
  <c r="F18" i="20"/>
  <c r="AE21" i="24" l="1"/>
  <c r="J19" i="20"/>
  <c r="L18" i="20"/>
  <c r="H19" i="20"/>
  <c r="D20" i="20"/>
  <c r="H20" i="20" s="1"/>
  <c r="H18" i="20"/>
  <c r="J20" i="20" l="1"/>
  <c r="L20" i="20" s="1"/>
  <c r="L19" i="20"/>
  <c r="F20" i="20"/>
</calcChain>
</file>

<file path=xl/sharedStrings.xml><?xml version="1.0" encoding="utf-8"?>
<sst xmlns="http://schemas.openxmlformats.org/spreadsheetml/2006/main" count="2034" uniqueCount="448">
  <si>
    <t>1Q17</t>
    <phoneticPr fontId="3" type="noConversion"/>
  </si>
  <si>
    <t>2Q17</t>
    <phoneticPr fontId="3" type="noConversion"/>
  </si>
  <si>
    <t>3Q17</t>
    <phoneticPr fontId="3" type="noConversion"/>
  </si>
  <si>
    <t>4Q17</t>
    <phoneticPr fontId="3" type="noConversion"/>
  </si>
  <si>
    <t>1Q18</t>
    <phoneticPr fontId="3" type="noConversion"/>
  </si>
  <si>
    <t>YoY</t>
    <phoneticPr fontId="3" type="noConversion"/>
  </si>
  <si>
    <t>2Q18</t>
    <phoneticPr fontId="3" type="noConversion"/>
  </si>
  <si>
    <t>QoQ</t>
    <phoneticPr fontId="3" type="noConversion"/>
  </si>
  <si>
    <t>3Q18</t>
    <phoneticPr fontId="3" type="noConversion"/>
  </si>
  <si>
    <t>4Q18</t>
    <phoneticPr fontId="3" type="noConversion"/>
  </si>
  <si>
    <t>1Q19</t>
    <phoneticPr fontId="3" type="noConversion"/>
  </si>
  <si>
    <t>2Q19</t>
    <phoneticPr fontId="3" type="noConversion"/>
  </si>
  <si>
    <t>3Q19</t>
    <phoneticPr fontId="3" type="noConversion"/>
  </si>
  <si>
    <t>4Q19</t>
    <phoneticPr fontId="3" type="noConversion"/>
  </si>
  <si>
    <t>yoy</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</si>
  <si>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</si>
  <si>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</si>
  <si>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</si>
  <si>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</si>
  <si>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</si>
  <si>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</si>
  <si>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</si>
  <si>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</si>
  <si>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</si>
  <si>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2Q22</t>
    <phoneticPr fontId="3" type="noConversion"/>
  </si>
  <si>
    <t>3Q22</t>
    <phoneticPr fontId="3" type="noConversion"/>
  </si>
  <si>
    <t>4Q22</t>
    <phoneticPr fontId="3" type="noConversion"/>
  </si>
  <si>
    <t>1Q23</t>
    <phoneticPr fontId="3" type="noConversion"/>
  </si>
  <si>
    <t>2Q23</t>
    <phoneticPr fontId="3" type="noConversion"/>
  </si>
  <si>
    <t>-</t>
    <phoneticPr fontId="3" type="noConversion"/>
  </si>
  <si>
    <t>SG&amp;A</t>
    <phoneticPr fontId="3" type="noConversion"/>
  </si>
  <si>
    <t>TB</t>
    <phoneticPr fontId="3" type="noConversion"/>
  </si>
  <si>
    <t>DA</t>
    <phoneticPr fontId="3" type="noConversion"/>
  </si>
  <si>
    <t>EBITDA</t>
    <phoneticPr fontId="3" type="noConversion"/>
  </si>
  <si>
    <t>CLASSYS</t>
    <phoneticPr fontId="3" type="noConversion"/>
  </si>
  <si>
    <t>Domestic</t>
    <phoneticPr fontId="3" type="noConversion"/>
  </si>
  <si>
    <t>Cluederm</t>
    <phoneticPr fontId="3" type="noConversion"/>
  </si>
  <si>
    <t>Consumables</t>
    <phoneticPr fontId="3" type="noConversion"/>
  </si>
  <si>
    <t>Total</t>
    <phoneticPr fontId="3" type="noConversion"/>
  </si>
  <si>
    <t>Brazil</t>
    <phoneticPr fontId="3" type="noConversion"/>
  </si>
  <si>
    <t>QoQ</t>
  </si>
  <si>
    <t>자산</t>
    <phoneticPr fontId="3" type="noConversion"/>
  </si>
  <si>
    <t>Total assets</t>
    <phoneticPr fontId="3" type="noConversion"/>
  </si>
  <si>
    <t>　유동자산</t>
  </si>
  <si>
    <t>Current assets</t>
    <phoneticPr fontId="3" type="noConversion"/>
  </si>
  <si>
    <t>　　재고자산</t>
    <phoneticPr fontId="3" type="noConversion"/>
  </si>
  <si>
    <t>Inventories</t>
    <phoneticPr fontId="3" type="noConversion"/>
  </si>
  <si>
    <t>　　기타유동자산</t>
    <phoneticPr fontId="3" type="noConversion"/>
  </si>
  <si>
    <t>Other current assets</t>
    <phoneticPr fontId="3" type="noConversion"/>
  </si>
  <si>
    <t>　비유동자산</t>
    <phoneticPr fontId="3" type="noConversion"/>
  </si>
  <si>
    <t>Non-current assets</t>
    <phoneticPr fontId="3" type="noConversion"/>
  </si>
  <si>
    <t>당기손익-공정가치측정금융자산(비유동)</t>
    <phoneticPr fontId="3" type="noConversion"/>
  </si>
  <si>
    <t>Right-of-use assets</t>
    <phoneticPr fontId="3" type="noConversion"/>
  </si>
  <si>
    <t>부채</t>
    <phoneticPr fontId="3" type="noConversion"/>
  </si>
  <si>
    <t>　유동부채</t>
  </si>
  <si>
    <t>Current liabilities</t>
    <phoneticPr fontId="3" type="noConversion"/>
  </si>
  <si>
    <t>　　기타유동부채</t>
    <phoneticPr fontId="3" type="noConversion"/>
  </si>
  <si>
    <t>Other current liabilities</t>
    <phoneticPr fontId="3" type="noConversion"/>
  </si>
  <si>
    <t>　비유동부채</t>
    <phoneticPr fontId="3" type="noConversion"/>
  </si>
  <si>
    <t>Non-current derivative liabilities</t>
    <phoneticPr fontId="3" type="noConversion"/>
  </si>
  <si>
    <t>자본</t>
    <phoneticPr fontId="3" type="noConversion"/>
  </si>
  <si>
    <t>　지배기업소유주지분</t>
    <phoneticPr fontId="3" type="noConversion"/>
  </si>
  <si>
    <t>Capital surplus</t>
    <phoneticPr fontId="3" type="noConversion"/>
  </si>
  <si>
    <t>Retained earnings</t>
    <phoneticPr fontId="3" type="noConversion"/>
  </si>
  <si>
    <t>　비지배지분</t>
  </si>
  <si>
    <t>Non-controlling interests</t>
    <phoneticPr fontId="3" type="noConversion"/>
  </si>
  <si>
    <t>제품(순액)</t>
    <phoneticPr fontId="3" type="noConversion"/>
  </si>
  <si>
    <t>재공품</t>
    <phoneticPr fontId="3" type="noConversion"/>
  </si>
  <si>
    <t>원재료(순액)</t>
    <phoneticPr fontId="3" type="noConversion"/>
  </si>
  <si>
    <t>Raw materials</t>
    <phoneticPr fontId="3" type="noConversion"/>
  </si>
  <si>
    <t>상품</t>
    <phoneticPr fontId="3" type="noConversion"/>
  </si>
  <si>
    <t>Merchandise</t>
    <phoneticPr fontId="3" type="noConversion"/>
  </si>
  <si>
    <t>선급금</t>
    <phoneticPr fontId="3" type="noConversion"/>
  </si>
  <si>
    <t>선급비용</t>
    <phoneticPr fontId="3" type="noConversion"/>
  </si>
  <si>
    <t>부가세대급금</t>
    <phoneticPr fontId="3" type="noConversion"/>
  </si>
  <si>
    <t>Prepaid value added tax</t>
    <phoneticPr fontId="3" type="noConversion"/>
  </si>
  <si>
    <t>예수금</t>
    <phoneticPr fontId="3" type="noConversion"/>
  </si>
  <si>
    <t>Withholdings</t>
    <phoneticPr fontId="3" type="noConversion"/>
  </si>
  <si>
    <t>부가세예수금</t>
    <phoneticPr fontId="3" type="noConversion"/>
  </si>
  <si>
    <t>Value added tax withheld</t>
    <phoneticPr fontId="3" type="noConversion"/>
  </si>
  <si>
    <t>선수금</t>
    <phoneticPr fontId="3" type="noConversion"/>
  </si>
  <si>
    <t>Advance received</t>
    <phoneticPr fontId="3" type="noConversion"/>
  </si>
  <si>
    <t>유동성장기차입금</t>
    <phoneticPr fontId="3" type="noConversion"/>
  </si>
  <si>
    <t>급여</t>
    <phoneticPr fontId="3" type="noConversion"/>
  </si>
  <si>
    <t>Salaries</t>
    <phoneticPr fontId="3" type="noConversion"/>
  </si>
  <si>
    <t>잡급</t>
  </si>
  <si>
    <t xml:space="preserve">Miscellaneous money </t>
    <phoneticPr fontId="3" type="noConversion"/>
  </si>
  <si>
    <t>퇴직급여</t>
    <phoneticPr fontId="3" type="noConversion"/>
  </si>
  <si>
    <t>복리후생비</t>
    <phoneticPr fontId="3" type="noConversion"/>
  </si>
  <si>
    <t>접대비</t>
    <phoneticPr fontId="3" type="noConversion"/>
  </si>
  <si>
    <t>세금과공과</t>
    <phoneticPr fontId="3" type="noConversion"/>
  </si>
  <si>
    <t>감가상각비</t>
    <phoneticPr fontId="3" type="noConversion"/>
  </si>
  <si>
    <t>Depreciation</t>
    <phoneticPr fontId="3" type="noConversion"/>
  </si>
  <si>
    <t>Rent</t>
    <phoneticPr fontId="3" type="noConversion"/>
  </si>
  <si>
    <t>경상연구개발비</t>
    <phoneticPr fontId="3" type="noConversion"/>
  </si>
  <si>
    <t>소모품비</t>
  </si>
  <si>
    <t>지급수수료</t>
  </si>
  <si>
    <t>광고선전비</t>
    <phoneticPr fontId="3" type="noConversion"/>
  </si>
  <si>
    <t>판매수수료</t>
  </si>
  <si>
    <t>판매보증비</t>
  </si>
  <si>
    <t>Warranty expenses</t>
    <phoneticPr fontId="3" type="noConversion"/>
  </si>
  <si>
    <t>회의비</t>
    <phoneticPr fontId="3" type="noConversion"/>
  </si>
  <si>
    <t>3Q23</t>
    <phoneticPr fontId="3" type="noConversion"/>
  </si>
  <si>
    <t>Financial  Income</t>
  </si>
  <si>
    <t>Financial Expenses</t>
  </si>
  <si>
    <t>Other Income</t>
  </si>
  <si>
    <t>Other Expenses</t>
  </si>
  <si>
    <t>COGS</t>
    <phoneticPr fontId="3" type="noConversion"/>
  </si>
  <si>
    <t>Gross profit</t>
    <phoneticPr fontId="3" type="noConversion"/>
  </si>
  <si>
    <t>Operating profit</t>
    <phoneticPr fontId="3" type="noConversion"/>
  </si>
  <si>
    <t>Compensation Expenses Associated With Stock Options</t>
    <phoneticPr fontId="3" type="noConversion"/>
  </si>
  <si>
    <t>Employee Benefits</t>
    <phoneticPr fontId="3" type="noConversion"/>
  </si>
  <si>
    <t>Communication Expenses</t>
    <phoneticPr fontId="3" type="noConversion"/>
  </si>
  <si>
    <t>Water, Light and Heating Expenses</t>
    <phoneticPr fontId="3" type="noConversion"/>
  </si>
  <si>
    <t>Repairs and Maintenance Expenses</t>
    <phoneticPr fontId="3" type="noConversion"/>
  </si>
  <si>
    <t>Insurance Premium</t>
    <phoneticPr fontId="3" type="noConversion"/>
  </si>
  <si>
    <t>지급임차료</t>
    <phoneticPr fontId="3" type="noConversion"/>
  </si>
  <si>
    <t>Sample Expenses</t>
    <phoneticPr fontId="3" type="noConversion"/>
  </si>
  <si>
    <t>Others</t>
    <phoneticPr fontId="3" type="noConversion"/>
  </si>
  <si>
    <t>Advertisement</t>
    <phoneticPr fontId="3" type="noConversion"/>
  </si>
  <si>
    <t>Commission</t>
    <phoneticPr fontId="3" type="noConversion"/>
  </si>
  <si>
    <t>Finished Goods</t>
    <phoneticPr fontId="3" type="noConversion"/>
  </si>
  <si>
    <t>Work in Process</t>
  </si>
  <si>
    <t>Short-Term Financial Instruments</t>
  </si>
  <si>
    <t>Other Current Assets</t>
  </si>
  <si>
    <t>Other Financial Assets</t>
  </si>
  <si>
    <t>Property, Plant and Equipment</t>
  </si>
  <si>
    <t>Other Non-Current Financial Assets</t>
  </si>
  <si>
    <t>Advance Payments</t>
  </si>
  <si>
    <t>Prepaid Expenses</t>
  </si>
  <si>
    <t>Current Portion of Long-Term Asset-Backed Debts</t>
  </si>
  <si>
    <t>YoY</t>
  </si>
  <si>
    <t>COGS</t>
  </si>
  <si>
    <t>(%)</t>
  </si>
  <si>
    <t>SG&amp;A</t>
  </si>
  <si>
    <t>Operating profit</t>
  </si>
  <si>
    <t>EBITDA</t>
  </si>
  <si>
    <t>매출</t>
  </si>
  <si>
    <t>매출원가</t>
  </si>
  <si>
    <t>매출총이익</t>
  </si>
  <si>
    <t>판관비</t>
  </si>
  <si>
    <t>영업이익</t>
  </si>
  <si>
    <t>Domestic</t>
  </si>
  <si>
    <t>Consumables</t>
  </si>
  <si>
    <t>Others</t>
  </si>
  <si>
    <t>Total</t>
  </si>
  <si>
    <t>Salaries</t>
  </si>
  <si>
    <t>(% of sales)　</t>
  </si>
  <si>
    <t>R&amp;D</t>
  </si>
  <si>
    <t>(% of sales)</t>
  </si>
  <si>
    <t>Advertisement</t>
  </si>
  <si>
    <t>Commissions</t>
  </si>
  <si>
    <t>Sales commission</t>
  </si>
  <si>
    <r>
      <t>Employee</t>
    </r>
    <r>
      <rPr>
        <b/>
        <sz val="9"/>
        <color rgb="FFFF0000"/>
        <rFont val="맑은 고딕"/>
        <family val="3"/>
        <charset val="129"/>
      </rPr>
      <t xml:space="preserve"> </t>
    </r>
    <r>
      <rPr>
        <b/>
        <sz val="9"/>
        <color rgb="FF575757"/>
        <rFont val="맑은 고딕"/>
        <family val="3"/>
        <charset val="129"/>
      </rPr>
      <t>benefits</t>
    </r>
  </si>
  <si>
    <t>Warranty expenses</t>
  </si>
  <si>
    <t>Assets</t>
  </si>
  <si>
    <t>Cash &amp; cash equivalents</t>
  </si>
  <si>
    <t>Inventories</t>
  </si>
  <si>
    <t>Accounts receivables</t>
  </si>
  <si>
    <t>P.P.E.</t>
  </si>
  <si>
    <t>Total Assets</t>
  </si>
  <si>
    <t>Liabilities</t>
  </si>
  <si>
    <t>Current liabilities</t>
  </si>
  <si>
    <t>Non-current liabilities</t>
  </si>
  <si>
    <t>Total Liabilities</t>
  </si>
  <si>
    <t>Equity</t>
  </si>
  <si>
    <t>Retained earnings</t>
  </si>
  <si>
    <t>Total Equity</t>
  </si>
  <si>
    <t>Total Liabilities + Equity</t>
  </si>
  <si>
    <t>수출</t>
  </si>
  <si>
    <t>내수</t>
  </si>
  <si>
    <t>기타</t>
  </si>
  <si>
    <t>CLASSYS
(medical Devices)</t>
    <phoneticPr fontId="3" type="noConversion"/>
  </si>
  <si>
    <t>CLUEDERM
(Aesthetics Devices)</t>
    <phoneticPr fontId="3" type="noConversion"/>
  </si>
  <si>
    <t>SKEDERM
(Homecare products)</t>
    <phoneticPr fontId="3" type="noConversion"/>
  </si>
  <si>
    <t>스케덤
(홈케어 제품)</t>
    <phoneticPr fontId="3" type="noConversion"/>
  </si>
  <si>
    <t>급여</t>
  </si>
  <si>
    <t>(매출 대비 %)　</t>
  </si>
  <si>
    <t>경상연구개발비</t>
  </si>
  <si>
    <t>광고선전비</t>
  </si>
  <si>
    <t>복리후생비</t>
  </si>
  <si>
    <t>자산</t>
  </si>
  <si>
    <t>유동자산</t>
  </si>
  <si>
    <t>현금성자산</t>
  </si>
  <si>
    <t>재고자산</t>
  </si>
  <si>
    <t>매출채권</t>
  </si>
  <si>
    <t>비유동자산</t>
  </si>
  <si>
    <t>유형자산</t>
  </si>
  <si>
    <t>투자부동산</t>
  </si>
  <si>
    <t>자산총계</t>
  </si>
  <si>
    <t>부채</t>
  </si>
  <si>
    <t>유동부채</t>
  </si>
  <si>
    <t>비유동부채</t>
  </si>
  <si>
    <t>부채총계</t>
  </si>
  <si>
    <t>자본</t>
  </si>
  <si>
    <t>이익잉여금</t>
  </si>
  <si>
    <t>자본총계</t>
  </si>
  <si>
    <t>부채+자본</t>
  </si>
  <si>
    <t>(%)</t>
    <phoneticPr fontId="3" type="noConversion"/>
  </si>
  <si>
    <t>-</t>
  </si>
  <si>
    <t>1) Condensed I/S_Quarterly</t>
    <phoneticPr fontId="3" type="noConversion"/>
  </si>
  <si>
    <t>2) Sales by Brands_Quarterly</t>
    <phoneticPr fontId="3" type="noConversion"/>
  </si>
  <si>
    <t>2023년</t>
    <phoneticPr fontId="3" type="noConversion"/>
  </si>
  <si>
    <t>2022년</t>
    <phoneticPr fontId="3" type="noConversion"/>
  </si>
  <si>
    <t>2021년</t>
    <phoneticPr fontId="3" type="noConversion"/>
  </si>
  <si>
    <t>2020년</t>
    <phoneticPr fontId="3" type="noConversion"/>
  </si>
  <si>
    <t>2019년</t>
    <phoneticPr fontId="3" type="noConversion"/>
  </si>
  <si>
    <t>2018년</t>
    <phoneticPr fontId="3" type="noConversion"/>
  </si>
  <si>
    <t>자본과부채총계</t>
    <phoneticPr fontId="3" type="noConversion"/>
  </si>
  <si>
    <t>Non-Current Liabilities</t>
    <phoneticPr fontId="3" type="noConversion"/>
  </si>
  <si>
    <t>현금및현금성자산</t>
    <phoneticPr fontId="3" type="noConversion"/>
  </si>
  <si>
    <t>단기금융상품</t>
    <phoneticPr fontId="3" type="noConversion"/>
  </si>
  <si>
    <t>당기손익-공정가치측정금융자산(유동)</t>
    <phoneticPr fontId="3" type="noConversion"/>
  </si>
  <si>
    <t>매출채권및기타채권</t>
    <phoneticPr fontId="3" type="noConversion"/>
  </si>
  <si>
    <t>재고자산</t>
    <phoneticPr fontId="3" type="noConversion"/>
  </si>
  <si>
    <t>기타금융자산</t>
    <phoneticPr fontId="3" type="noConversion"/>
  </si>
  <si>
    <t>기타유동자산</t>
    <phoneticPr fontId="3" type="noConversion"/>
  </si>
  <si>
    <t>당기법인세자산</t>
    <phoneticPr fontId="3" type="noConversion"/>
  </si>
  <si>
    <t>장기금융상품</t>
    <phoneticPr fontId="3" type="noConversion"/>
  </si>
  <si>
    <t>유형자산</t>
    <phoneticPr fontId="3" type="noConversion"/>
  </si>
  <si>
    <t>무형자산</t>
    <phoneticPr fontId="3" type="noConversion"/>
  </si>
  <si>
    <t>기타비유동금융자산</t>
    <phoneticPr fontId="3" type="noConversion"/>
  </si>
  <si>
    <t>투자부동산</t>
    <phoneticPr fontId="3" type="noConversion"/>
  </si>
  <si>
    <t>사용권자산</t>
    <phoneticPr fontId="3" type="noConversion"/>
  </si>
  <si>
    <t>이연법인세자산</t>
    <phoneticPr fontId="3" type="noConversion"/>
  </si>
  <si>
    <t>매입채무및기타채무</t>
    <phoneticPr fontId="3" type="noConversion"/>
  </si>
  <si>
    <t>단기차입금</t>
    <phoneticPr fontId="3" type="noConversion"/>
  </si>
  <si>
    <t>당기법인세부채</t>
    <phoneticPr fontId="3" type="noConversion"/>
  </si>
  <si>
    <t>기타금융부채</t>
    <phoneticPr fontId="3" type="noConversion"/>
  </si>
  <si>
    <t>기타유동부채</t>
    <phoneticPr fontId="3" type="noConversion"/>
  </si>
  <si>
    <t>리스부채</t>
    <phoneticPr fontId="3" type="noConversion"/>
  </si>
  <si>
    <t>장기차입금</t>
    <phoneticPr fontId="3" type="noConversion"/>
  </si>
  <si>
    <t>기타비유동금융부채</t>
    <phoneticPr fontId="3" type="noConversion"/>
  </si>
  <si>
    <t>비유동리스부채</t>
    <phoneticPr fontId="3" type="noConversion"/>
  </si>
  <si>
    <t>파생상품부채</t>
    <phoneticPr fontId="3" type="noConversion"/>
  </si>
  <si>
    <t>이연법인세부채</t>
    <phoneticPr fontId="3" type="noConversion"/>
  </si>
  <si>
    <t>자본금</t>
    <phoneticPr fontId="3" type="noConversion"/>
  </si>
  <si>
    <t>자본잉여금</t>
    <phoneticPr fontId="3" type="noConversion"/>
  </si>
  <si>
    <t>자본조정</t>
    <phoneticPr fontId="3" type="noConversion"/>
  </si>
  <si>
    <t>기타포괄손익누계액</t>
    <phoneticPr fontId="3" type="noConversion"/>
  </si>
  <si>
    <t>이익잉여금</t>
    <phoneticPr fontId="3" type="noConversion"/>
  </si>
  <si>
    <t>unit: Million KRW</t>
    <phoneticPr fontId="3" type="noConversion"/>
  </si>
  <si>
    <t>(단위: 백만원)</t>
    <phoneticPr fontId="3" type="noConversion"/>
  </si>
  <si>
    <t>Balance Sheet_Quarterly</t>
    <phoneticPr fontId="3" type="noConversion"/>
  </si>
  <si>
    <t>Retirement benefits</t>
    <phoneticPr fontId="3" type="noConversion"/>
  </si>
  <si>
    <t>주식보상비용</t>
    <phoneticPr fontId="3" type="noConversion"/>
  </si>
  <si>
    <t>여비교통비</t>
    <phoneticPr fontId="3" type="noConversion"/>
  </si>
  <si>
    <t>Traveling Expenses</t>
    <phoneticPr fontId="3" type="noConversion"/>
  </si>
  <si>
    <t>통신비</t>
    <phoneticPr fontId="3" type="noConversion"/>
  </si>
  <si>
    <t>수도광열비</t>
    <phoneticPr fontId="3" type="noConversion"/>
  </si>
  <si>
    <t>수선비</t>
    <phoneticPr fontId="3" type="noConversion"/>
  </si>
  <si>
    <t>보험료</t>
    <phoneticPr fontId="3" type="noConversion"/>
  </si>
  <si>
    <t>차량유지비</t>
    <phoneticPr fontId="3" type="noConversion"/>
  </si>
  <si>
    <t>운반비</t>
    <phoneticPr fontId="3" type="noConversion"/>
  </si>
  <si>
    <t>교육훈련비</t>
    <phoneticPr fontId="3" type="noConversion"/>
  </si>
  <si>
    <t>도서인쇄비</t>
    <phoneticPr fontId="3" type="noConversion"/>
  </si>
  <si>
    <t>Periodicals and Printing Expenses</t>
    <phoneticPr fontId="3" type="noConversion"/>
  </si>
  <si>
    <t>사무용품비</t>
    <phoneticPr fontId="3" type="noConversion"/>
  </si>
  <si>
    <t>Supplies</t>
    <phoneticPr fontId="3" type="noConversion"/>
  </si>
  <si>
    <t>판매촉진비</t>
    <phoneticPr fontId="3" type="noConversion"/>
  </si>
  <si>
    <t>대손상각비</t>
    <phoneticPr fontId="3" type="noConversion"/>
  </si>
  <si>
    <t>Expenses of Allowance for Doubtful Accounts</t>
    <phoneticPr fontId="3" type="noConversion"/>
  </si>
  <si>
    <t>수출제비용</t>
    <phoneticPr fontId="3" type="noConversion"/>
  </si>
  <si>
    <t>Export Expenses</t>
    <phoneticPr fontId="3" type="noConversion"/>
  </si>
  <si>
    <t>판매수수료</t>
    <phoneticPr fontId="3" type="noConversion"/>
  </si>
  <si>
    <t>무형고정자산상각</t>
    <phoneticPr fontId="3" type="noConversion"/>
  </si>
  <si>
    <t>Amortization of Other Intangible Assets</t>
    <phoneticPr fontId="3" type="noConversion"/>
  </si>
  <si>
    <t>견본비</t>
    <phoneticPr fontId="3" type="noConversion"/>
  </si>
  <si>
    <t>합 계</t>
    <phoneticPr fontId="3" type="noConversion"/>
  </si>
  <si>
    <t>Entertainment</t>
    <phoneticPr fontId="3" type="noConversion"/>
  </si>
  <si>
    <t>Taxes and Dues</t>
    <phoneticPr fontId="3" type="noConversion"/>
  </si>
  <si>
    <t>Training Expenses</t>
    <phoneticPr fontId="3" type="noConversion"/>
  </si>
  <si>
    <t>Office Expenses</t>
    <phoneticPr fontId="3" type="noConversion"/>
  </si>
  <si>
    <t>지급수수료</t>
    <phoneticPr fontId="3" type="noConversion"/>
  </si>
  <si>
    <t>Sales Promotion Expenses</t>
    <phoneticPr fontId="3" type="noConversion"/>
  </si>
  <si>
    <t xml:space="preserve">Sales commissions </t>
    <phoneticPr fontId="3" type="noConversion"/>
  </si>
  <si>
    <t>판매보증비</t>
    <phoneticPr fontId="3" type="noConversion"/>
  </si>
  <si>
    <t>Research &amp; Development</t>
    <phoneticPr fontId="3" type="noConversion"/>
  </si>
  <si>
    <t>Vehicle Maintenance Expenses</t>
    <phoneticPr fontId="3" type="noConversion"/>
  </si>
  <si>
    <t>Transportation Expenses</t>
    <phoneticPr fontId="3" type="noConversion"/>
  </si>
  <si>
    <t>4Q23</t>
    <phoneticPr fontId="3" type="noConversion"/>
  </si>
  <si>
    <t>unit: Million KRW</t>
  </si>
  <si>
    <t>매출</t>
    <phoneticPr fontId="3" type="noConversion"/>
  </si>
  <si>
    <t>기타</t>
    <phoneticPr fontId="3" type="noConversion"/>
  </si>
  <si>
    <t>Rentals</t>
    <phoneticPr fontId="3" type="noConversion"/>
  </si>
  <si>
    <t>r</t>
    <phoneticPr fontId="3" type="noConversion"/>
  </si>
  <si>
    <t>Unit: Billion KRW</t>
    <phoneticPr fontId="3" type="noConversion"/>
  </si>
  <si>
    <t>매출원가</t>
    <phoneticPr fontId="3" type="noConversion"/>
  </si>
  <si>
    <t>매출총이익</t>
    <phoneticPr fontId="3" type="noConversion"/>
  </si>
  <si>
    <t>판관비</t>
    <phoneticPr fontId="3" type="noConversion"/>
  </si>
  <si>
    <t>영업이익</t>
    <phoneticPr fontId="3" type="noConversion"/>
  </si>
  <si>
    <t>금융수익</t>
  </si>
  <si>
    <t>금융수익</t>
    <phoneticPr fontId="3" type="noConversion"/>
  </si>
  <si>
    <t>금융비용</t>
  </si>
  <si>
    <t>금융비용</t>
    <phoneticPr fontId="3" type="noConversion"/>
  </si>
  <si>
    <t>기타수익</t>
  </si>
  <si>
    <t>기타수익</t>
    <phoneticPr fontId="3" type="noConversion"/>
  </si>
  <si>
    <t>기타비용</t>
  </si>
  <si>
    <t>기타비용</t>
    <phoneticPr fontId="3" type="noConversion"/>
  </si>
  <si>
    <t>법인세차감전순이익</t>
  </si>
  <si>
    <t>법인세차감전순이익</t>
    <phoneticPr fontId="3" type="noConversion"/>
  </si>
  <si>
    <t>법인세비용</t>
    <phoneticPr fontId="3" type="noConversion"/>
  </si>
  <si>
    <t>SKEDERM / SHURINK RX</t>
    <phoneticPr fontId="3" type="noConversion"/>
  </si>
  <si>
    <t>3) Sales by Brands %</t>
    <phoneticPr fontId="3" type="noConversion"/>
  </si>
  <si>
    <t>클래시스</t>
    <phoneticPr fontId="3" type="noConversion"/>
  </si>
  <si>
    <t>수출</t>
    <phoneticPr fontId="3" type="noConversion"/>
  </si>
  <si>
    <t>내수</t>
    <phoneticPr fontId="3" type="noConversion"/>
  </si>
  <si>
    <t>클루덤</t>
    <phoneticPr fontId="3" type="noConversion"/>
  </si>
  <si>
    <t>소모품</t>
    <phoneticPr fontId="3" type="noConversion"/>
  </si>
  <si>
    <t>스케덤/슈링크RX</t>
    <phoneticPr fontId="3" type="noConversion"/>
  </si>
  <si>
    <t>임대</t>
    <phoneticPr fontId="3" type="noConversion"/>
  </si>
  <si>
    <t>총계</t>
    <phoneticPr fontId="3" type="noConversion"/>
  </si>
  <si>
    <t>브라질</t>
    <phoneticPr fontId="3" type="noConversion"/>
  </si>
  <si>
    <t>Unit: %</t>
    <phoneticPr fontId="3" type="noConversion"/>
  </si>
  <si>
    <t>-</t>
    <phoneticPr fontId="3" type="noConversion"/>
  </si>
  <si>
    <t>1Q19</t>
  </si>
  <si>
    <t>1Q20</t>
  </si>
  <si>
    <t>Income Statement_Year To Date</t>
    <phoneticPr fontId="3" type="noConversion"/>
  </si>
  <si>
    <t>SG&amp;A_Quarter Year To Date</t>
    <phoneticPr fontId="3" type="noConversion"/>
  </si>
  <si>
    <t>Income Statement_Annually</t>
    <phoneticPr fontId="3" type="noConversion"/>
  </si>
  <si>
    <t>1) Condensed I/S_Annually</t>
    <phoneticPr fontId="3" type="noConversion"/>
  </si>
  <si>
    <t>-</t>
    <phoneticPr fontId="3" type="noConversion"/>
  </si>
  <si>
    <t>(단위 : 십억원)</t>
    <phoneticPr fontId="3" type="noConversion"/>
  </si>
  <si>
    <t>Total Liabilities</t>
    <phoneticPr fontId="3" type="noConversion"/>
  </si>
  <si>
    <t>1Q24</t>
    <phoneticPr fontId="3" type="noConversion"/>
  </si>
  <si>
    <t>Revenue</t>
    <phoneticPr fontId="3" type="noConversion"/>
  </si>
  <si>
    <t>Net Income</t>
    <phoneticPr fontId="3" type="noConversion"/>
  </si>
  <si>
    <t>Overseas</t>
  </si>
  <si>
    <t>Total Overseas</t>
  </si>
  <si>
    <t>Total Overseas</t>
    <phoneticPr fontId="3" type="noConversion"/>
  </si>
  <si>
    <t>Total Domestic</t>
    <phoneticPr fontId="3" type="noConversion"/>
  </si>
  <si>
    <t>CLASSYS</t>
  </si>
  <si>
    <t>Cluederm</t>
  </si>
  <si>
    <t>Rentals</t>
  </si>
  <si>
    <t>SKEDERM/SHURINK RX</t>
    <phoneticPr fontId="3" type="noConversion"/>
  </si>
  <si>
    <t>￦/$</t>
    <phoneticPr fontId="3" type="noConversion"/>
  </si>
  <si>
    <t>원/달러 환율</t>
    <phoneticPr fontId="3" type="noConversion"/>
  </si>
  <si>
    <t>Cash &amp; Cash Equivalents</t>
    <phoneticPr fontId="3" type="noConversion"/>
  </si>
  <si>
    <t xml:space="preserve">Fair Value Through Profit or Loss </t>
    <phoneticPr fontId="3" type="noConversion"/>
  </si>
  <si>
    <t xml:space="preserve">Accounts Receivable and Other 
Receivables </t>
    <phoneticPr fontId="3" type="noConversion"/>
  </si>
  <si>
    <t xml:space="preserve">Current Income Tax Assets </t>
    <phoneticPr fontId="3" type="noConversion"/>
  </si>
  <si>
    <t>Long-Term Investments</t>
    <phoneticPr fontId="3" type="noConversion"/>
  </si>
  <si>
    <t xml:space="preserve"> Investment Property </t>
    <phoneticPr fontId="3" type="noConversion"/>
  </si>
  <si>
    <t xml:space="preserve">Deferred Income Tax Assets </t>
    <phoneticPr fontId="3" type="noConversion"/>
  </si>
  <si>
    <t>Accounts Payable and Other Liabilities</t>
    <phoneticPr fontId="3" type="noConversion"/>
  </si>
  <si>
    <t>Current Income Tax Liabilities</t>
    <phoneticPr fontId="3" type="noConversion"/>
  </si>
  <si>
    <t xml:space="preserve">Other Financial Liabilities </t>
    <phoneticPr fontId="3" type="noConversion"/>
  </si>
  <si>
    <t>Other Current Liabilities</t>
    <phoneticPr fontId="3" type="noConversion"/>
  </si>
  <si>
    <t>Lease</t>
    <phoneticPr fontId="3" type="noConversion"/>
  </si>
  <si>
    <t>Long-Term Debt</t>
    <phoneticPr fontId="3" type="noConversion"/>
  </si>
  <si>
    <t>Other Non-Current Financial Liabilities</t>
    <phoneticPr fontId="3" type="noConversion"/>
  </si>
  <si>
    <t>Non-Current Lease</t>
    <phoneticPr fontId="3" type="noConversion"/>
  </si>
  <si>
    <t>Deferred Income Tax Liabilities</t>
    <phoneticPr fontId="3" type="noConversion"/>
  </si>
  <si>
    <t>Equity Attributable to Owners of the Parent Company</t>
    <phoneticPr fontId="3" type="noConversion"/>
  </si>
  <si>
    <t>Total Equity</t>
    <phoneticPr fontId="3" type="noConversion"/>
  </si>
  <si>
    <t>Capital Adjustments</t>
    <phoneticPr fontId="3" type="noConversion"/>
  </si>
  <si>
    <t>Other Comprehensive Income Accumulated</t>
    <phoneticPr fontId="3" type="noConversion"/>
  </si>
  <si>
    <t>Total Liabilities and Equity</t>
    <phoneticPr fontId="3" type="noConversion"/>
  </si>
  <si>
    <t>Revenue</t>
  </si>
  <si>
    <t>Net Income</t>
  </si>
  <si>
    <t>유무형 감가상각비</t>
    <phoneticPr fontId="3" type="noConversion"/>
  </si>
  <si>
    <t>당기순이익</t>
    <phoneticPr fontId="3" type="noConversion"/>
  </si>
  <si>
    <t>원/달러 환율*</t>
    <phoneticPr fontId="3" type="noConversion"/>
  </si>
  <si>
    <t>* 분기 평균</t>
    <phoneticPr fontId="3" type="noConversion"/>
  </si>
  <si>
    <t>Intangible Assets</t>
    <phoneticPr fontId="3" type="noConversion"/>
  </si>
  <si>
    <t>Short-Term Debt</t>
    <phoneticPr fontId="3" type="noConversion"/>
  </si>
  <si>
    <t>2Q24</t>
    <phoneticPr fontId="3" type="noConversion"/>
  </si>
  <si>
    <t>2024년</t>
    <phoneticPr fontId="3" type="noConversion"/>
  </si>
  <si>
    <t>3Q24</t>
    <phoneticPr fontId="3" type="noConversion"/>
  </si>
  <si>
    <t>4Q24</t>
    <phoneticPr fontId="3" type="noConversion"/>
  </si>
  <si>
    <t>지분법이익</t>
    <phoneticPr fontId="3" type="noConversion"/>
  </si>
  <si>
    <t>관계기업투자</t>
    <phoneticPr fontId="3" type="noConversion"/>
  </si>
  <si>
    <t>파생상품자산</t>
    <phoneticPr fontId="3" type="noConversion"/>
  </si>
  <si>
    <t>건물관리비</t>
    <phoneticPr fontId="3" type="noConversion"/>
  </si>
  <si>
    <t>Investments in Affiliates</t>
    <phoneticPr fontId="3" type="noConversion"/>
  </si>
  <si>
    <t>Depreciation/Amortization</t>
    <phoneticPr fontId="3" type="noConversion"/>
  </si>
  <si>
    <t>Equity Method Gains</t>
    <phoneticPr fontId="3" type="noConversion"/>
  </si>
  <si>
    <t>무형고정자산상각비</t>
    <phoneticPr fontId="3" type="noConversion"/>
  </si>
  <si>
    <t>세금과공과금</t>
    <phoneticPr fontId="3" type="noConversion"/>
  </si>
  <si>
    <t>-</t>
    <phoneticPr fontId="3" type="noConversion"/>
  </si>
  <si>
    <t>슈링크RX/스케덤</t>
    <phoneticPr fontId="3" type="noConversion"/>
  </si>
  <si>
    <t>SHURINK RX/SKEDERM</t>
    <phoneticPr fontId="3" type="noConversion"/>
  </si>
  <si>
    <t>지분법손익</t>
    <phoneticPr fontId="3" type="noConversion"/>
  </si>
  <si>
    <t>Equity Method gains and losses</t>
    <phoneticPr fontId="3" type="noConversion"/>
  </si>
  <si>
    <t>SG&amp;A_Quarterly</t>
    <phoneticPr fontId="3" type="noConversion"/>
  </si>
  <si>
    <t>매출액</t>
    <phoneticPr fontId="3" type="noConversion"/>
  </si>
  <si>
    <t xml:space="preserve">Accounts Receivable and Other Receivables </t>
    <phoneticPr fontId="3" type="noConversion"/>
  </si>
  <si>
    <t>Investment Property</t>
    <phoneticPr fontId="3" type="noConversion"/>
  </si>
  <si>
    <t>Capital stock</t>
    <phoneticPr fontId="3" type="noConversion"/>
  </si>
  <si>
    <t>Non-Current Derivative Assets</t>
    <phoneticPr fontId="3" type="noConversion"/>
  </si>
  <si>
    <t>2Q24</t>
  </si>
  <si>
    <t>3Q24</t>
  </si>
  <si>
    <t>4Q24</t>
  </si>
  <si>
    <t>2Q21</t>
  </si>
  <si>
    <t>3Q21</t>
  </si>
  <si>
    <t>4Q21</t>
  </si>
  <si>
    <t>2Q22</t>
  </si>
  <si>
    <t>3Q22</t>
  </si>
  <si>
    <t>4Q22</t>
  </si>
  <si>
    <t>2Q23</t>
  </si>
  <si>
    <t>3Q23</t>
  </si>
  <si>
    <t>4Q23</t>
  </si>
  <si>
    <t>1Q18</t>
  </si>
  <si>
    <t>2Q18</t>
  </si>
  <si>
    <t>3Q18</t>
  </si>
  <si>
    <t>4Q18</t>
  </si>
  <si>
    <t>2Q19</t>
  </si>
  <si>
    <t>3Q19</t>
  </si>
  <si>
    <t>4Q19</t>
  </si>
  <si>
    <t>2Q20</t>
  </si>
  <si>
    <t>3Q20</t>
  </si>
  <si>
    <t>4Q20</t>
  </si>
  <si>
    <t>2017</t>
    <phoneticPr fontId="3" type="noConversion"/>
  </si>
  <si>
    <t>2018</t>
    <phoneticPr fontId="3" type="noConversion"/>
  </si>
  <si>
    <t>2019</t>
    <phoneticPr fontId="3" type="noConversion"/>
  </si>
  <si>
    <t>2020</t>
    <phoneticPr fontId="3" type="noConversion"/>
  </si>
  <si>
    <t>2021</t>
    <phoneticPr fontId="3" type="noConversion"/>
  </si>
  <si>
    <t>2024</t>
    <phoneticPr fontId="3" type="noConversion"/>
  </si>
  <si>
    <t>2023</t>
    <phoneticPr fontId="3" type="noConversion"/>
  </si>
  <si>
    <t>법인세차감전
순이익</t>
    <phoneticPr fontId="3" type="noConversion"/>
  </si>
  <si>
    <t>2) Sales by Brands</t>
    <phoneticPr fontId="3" type="noConversion"/>
  </si>
  <si>
    <t>유동비율</t>
    <phoneticPr fontId="3" type="noConversion"/>
  </si>
  <si>
    <t>부채비율</t>
    <phoneticPr fontId="3" type="noConversion"/>
  </si>
  <si>
    <t>Intangible Assets</t>
  </si>
  <si>
    <t>Investment Property</t>
  </si>
  <si>
    <t>▼이루다 합병(24.10.01)</t>
    <phoneticPr fontId="3" type="noConversion"/>
  </si>
  <si>
    <t>충당부채(비유동)</t>
    <phoneticPr fontId="3" type="noConversion"/>
  </si>
  <si>
    <t>충당부채(유동)</t>
    <phoneticPr fontId="3" type="noConversion"/>
  </si>
  <si>
    <t>Non-Current Provisions</t>
    <phoneticPr fontId="3" type="noConversion"/>
  </si>
  <si>
    <t>Current Provision</t>
    <phoneticPr fontId="3" type="noConversion"/>
  </si>
  <si>
    <t>Building Maintenance Expenses</t>
    <phoneticPr fontId="3" type="noConversion"/>
  </si>
  <si>
    <t>임대수익(내수)</t>
    <phoneticPr fontId="3" type="noConversion"/>
  </si>
  <si>
    <t>구 이루다 품목</t>
    <phoneticPr fontId="3" type="noConversion"/>
  </si>
  <si>
    <t>판관비 합계</t>
    <phoneticPr fontId="3" type="noConversion"/>
  </si>
  <si>
    <t>Formerly Ilooda product</t>
    <phoneticPr fontId="3" type="noConversion"/>
  </si>
  <si>
    <t>클래시스
(의료기기)</t>
    <phoneticPr fontId="3" type="noConversion"/>
  </si>
  <si>
    <t>클루덤
(미용기기)</t>
    <phoneticPr fontId="3" type="noConversion"/>
  </si>
  <si>
    <t>전환사채(유동)</t>
    <phoneticPr fontId="3" type="noConversion"/>
  </si>
  <si>
    <t>Current Convertible bonds</t>
    <phoneticPr fontId="3" type="noConversion"/>
  </si>
  <si>
    <t>Financial  Income</t>
    <phoneticPr fontId="3" type="noConversion"/>
  </si>
  <si>
    <t>Pre-Tax Income</t>
    <phoneticPr fontId="3" type="noConversion"/>
  </si>
  <si>
    <t>Tax Expenses</t>
    <phoneticPr fontId="3" type="noConversion"/>
  </si>
  <si>
    <t>Other Rental(Domestic)</t>
    <phoneticPr fontId="3" type="noConversion"/>
  </si>
  <si>
    <t>Derivative Assets</t>
    <phoneticPr fontId="3" type="noConversion"/>
  </si>
  <si>
    <t>Advance Payments</t>
    <phoneticPr fontId="3" type="noConversion"/>
  </si>
  <si>
    <t>Current Portion of Long-Term Asset-Backed Debts</t>
    <phoneticPr fontId="3" type="noConversion"/>
  </si>
  <si>
    <t>SG&amp;A_Annually</t>
    <phoneticPr fontId="3" type="noConversion"/>
  </si>
  <si>
    <t>Income Statement_Quarterly</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</si>
</sst>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176" formatCode="_-* #,##0.0_-;\-* #,##0.0_-;_-* &quot;-&quot;_-;_-@_-"/>
    <numFmt numFmtId="177" formatCode="_-* #,##0.0_-;\-* #,##0.0_-;_-* &quot;-&quot;??_-;_-@_-"/>
    <numFmt numFmtId="178" formatCode="#,##0_);[Red]\(#,##0\)"/>
    <numFmt numFmtId="179" formatCode="#,##0.00_);[Red]\(#,##0.00\)"/>
    <numFmt numFmtId="180" formatCode="#,##0.0_);[Red]\(#,##0.0\)"/>
    <numFmt numFmtId="181" formatCode="0.0%"/>
    <numFmt numFmtId="182" formatCode="0.0"/>
    <numFmt numFmtId="183" formatCode="0.0_);[Red]\(0.0\)"/>
    <numFmt numFmtId="184" formatCode="#,##0.000_);[Red]\(#,##0.000\)"/>
    <numFmt numFmtId="185" formatCode="0.0_ ;[Red]\-0.0\ "/>
    <numFmt numFmtId="186" formatCode="0.0_);\(0.0\)"/>
    <numFmt numFmtId="187" formatCode="0_);\(0\)"/>
    <numFmt numFmtId="188" formatCode="#,##0.0_);\(#,##0.0\)"/>
    <numFmt numFmtId="189" formatCode="\+0.0%;\-0.0%"/>
    <numFmt numFmtId="190" formatCode="\+0.0%\p;\-0.0%\p"/>
    <numFmt numFmtId="191" formatCode="@\ &quot;YTD&quot;"/>
    <numFmt numFmtId="192" formatCode="#,##0_);\(#,##0\)"/>
    <numFmt numFmtId="193" formatCode="0.00_);\(0.00\)"/>
    <numFmt numFmtId="194" formatCode="0.000_);\(0.000\)"/>
  </numFmts>
  <fonts count="61">
    <font>
      <sz val="11"/>
      <color theme="1"/>
      <name val="맑은 고딕"/>
      <family val="2"/>
      <charset val="129"/>
      <scheme val="minor"/>
    </font>
    <font>
      <sz val="11"/>
      <color theme="1"/>
      <name val="맑은 고딕"/>
      <family val="2"/>
      <charset val="129"/>
      <scheme val="minor"/>
    </font>
    <font>
      <b/>
      <sz val="9"/>
      <color theme="1"/>
      <name val="맑은 고딕"/>
      <family val="3"/>
      <charset val="129"/>
      <scheme val="minor"/>
    </font>
    <font>
      <sz val="8"/>
      <name val="맑은 고딕"/>
      <family val="2"/>
      <charset val="129"/>
      <scheme val="minor"/>
    </font>
    <font>
      <sz val="9"/>
      <color theme="1"/>
      <name val="맑은 고딕"/>
      <family val="3"/>
      <charset val="129"/>
      <scheme val="minor"/>
    </font>
    <font>
      <b/>
      <sz val="9"/>
      <name val="맑은 고딕"/>
      <family val="3"/>
      <charset val="129"/>
      <scheme val="minor"/>
    </font>
    <font>
      <sz val="9"/>
      <name val="맑은 고딕"/>
      <family val="3"/>
      <charset val="129"/>
      <scheme val="minor"/>
    </font>
    <font>
      <b/>
      <sz val="10"/>
      <color rgb="FFFFFFFF"/>
      <name val="맑은 고딕"/>
      <family val="3"/>
      <charset val="129"/>
    </font>
    <font>
      <sz val="9"/>
      <color rgb="FF575757"/>
      <name val="맑은 고딕"/>
      <family val="3"/>
      <charset val="129"/>
    </font>
    <font>
      <sz val="8"/>
      <color rgb="FF575757"/>
      <name val="맑은 고딕"/>
      <family val="3"/>
      <charset val="129"/>
    </font>
    <font>
      <b/>
      <sz val="9"/>
      <color rgb="FF575757"/>
      <name val="맑은 고딕"/>
      <family val="3"/>
      <charset val="129"/>
    </font>
    <font>
      <b/>
      <sz val="9"/>
      <color rgb="FFFF0000"/>
      <name val="맑은 고딕"/>
      <family val="3"/>
      <charset val="129"/>
    </font>
    <font>
      <b/>
      <sz val="9"/>
      <color rgb="FF37373A"/>
      <name val="맑은 고딕"/>
      <family val="3"/>
      <charset val="129"/>
    </font>
    <font>
      <b/>
      <sz val="9"/>
      <color theme="0"/>
      <name val="맑은 고딕"/>
      <family val="3"/>
      <charset val="129"/>
      <scheme val="minor"/>
    </font>
    <font>
      <sz val="9"/>
      <color theme="1"/>
      <name val="맑은 고딕"/>
      <family val="2"/>
      <scheme val="minor"/>
    </font>
    <font>
      <b/>
      <sz val="9"/>
      <color theme="0"/>
      <name val="맑은 고딕"/>
      <family val="2"/>
      <scheme val="minor"/>
    </font>
    <font>
      <sz val="9"/>
      <name val="맑은 고딕"/>
      <family val="3"/>
      <charset val="129"/>
    </font>
    <font>
      <sz val="9"/>
      <color rgb="FF000000"/>
      <name val="맑은 고딕"/>
      <family val="3"/>
      <charset val="129"/>
    </font>
    <font>
      <sz val="9"/>
      <color theme="1"/>
      <name val="맑은 고딕"/>
      <family val="2"/>
      <charset val="129"/>
      <scheme val="minor"/>
    </font>
    <font>
      <sz val="9"/>
      <name val="Arial"/>
      <family val="2"/>
    </font>
    <font>
      <sz val="9"/>
      <color rgb="FF0070C0"/>
      <name val="맑은 고딕"/>
      <family val="2"/>
      <scheme val="minor"/>
    </font>
    <font>
      <b/>
      <sz val="9"/>
      <color theme="1"/>
      <name val="맑은 고딕"/>
      <family val="2"/>
      <scheme val="minor"/>
    </font>
    <font>
      <b/>
      <sz val="9"/>
      <name val="맑은 고딕"/>
      <family val="2"/>
      <scheme val="minor"/>
    </font>
    <font>
      <sz val="9"/>
      <name val="맑은 고딕"/>
      <family val="2"/>
      <scheme val="minor"/>
    </font>
    <font>
      <b/>
      <sz val="9"/>
      <color rgb="FF0070C0"/>
      <name val="맑은 고딕"/>
      <family val="2"/>
      <scheme val="minor"/>
    </font>
    <font>
      <i/>
      <sz val="9"/>
      <color theme="2" tint="-0.499984740745262"/>
      <name val="맑은 고딕"/>
      <family val="2"/>
      <scheme val="minor"/>
    </font>
    <font>
      <b/>
      <i/>
      <sz val="9"/>
      <color theme="2" tint="-0.499984740745262"/>
      <name val="맑은 고딕"/>
      <family val="2"/>
      <scheme val="minor"/>
    </font>
    <font>
      <b/>
      <sz val="9"/>
      <color theme="1" tint="0.499984740745262"/>
      <name val="맑은 고딕"/>
      <family val="2"/>
      <scheme val="minor"/>
    </font>
    <font>
      <sz val="9"/>
      <color theme="1" tint="0.249977111117893"/>
      <name val="맑은 고딕"/>
      <family val="2"/>
      <scheme val="minor"/>
    </font>
    <font>
      <i/>
      <sz val="9"/>
      <name val="맑은 고딕"/>
      <family val="3"/>
      <charset val="129"/>
      <scheme val="minor"/>
    </font>
    <font>
      <sz val="9"/>
      <color rgb="FFFFFFFF"/>
      <name val="맑은 고딕"/>
      <family val="3"/>
      <charset val="129"/>
    </font>
    <font>
      <sz val="9"/>
      <color theme="0" tint="-0.499984740745262"/>
      <name val="맑은 고딕"/>
      <family val="3"/>
      <charset val="129"/>
      <scheme val="minor"/>
    </font>
    <font>
      <sz val="9"/>
      <color rgb="FFFF0000"/>
      <name val="맑은 고딕"/>
      <family val="3"/>
      <charset val="129"/>
      <scheme val="minor"/>
    </font>
    <font>
      <sz val="9"/>
      <color theme="0"/>
      <name val="맑은 고딕"/>
      <family val="2"/>
      <charset val="129"/>
      <scheme val="minor"/>
    </font>
    <font>
      <sz val="9"/>
      <color theme="0"/>
      <name val="맑은 고딕"/>
      <family val="3"/>
      <charset val="129"/>
    </font>
    <font>
      <b/>
      <sz val="9"/>
      <color rgb="FF0070C0"/>
      <name val="맑은 고딕"/>
      <family val="3"/>
      <charset val="129"/>
      <scheme val="minor"/>
    </font>
    <font>
      <sz val="9"/>
      <color theme="2" tint="-0.249977111117893"/>
      <name val="맑은 고딕"/>
      <family val="2"/>
      <scheme val="minor"/>
    </font>
    <font>
      <sz val="9"/>
      <color theme="0"/>
      <name val="맑은 고딕"/>
      <family val="3"/>
      <charset val="129"/>
      <scheme val="minor"/>
    </font>
    <font>
      <sz val="11"/>
      <color theme="2"/>
      <name val="맑은 고딕"/>
      <family val="2"/>
      <charset val="129"/>
      <scheme val="minor"/>
    </font>
    <font>
      <b/>
      <sz val="9"/>
      <color rgb="FFFFFFFF"/>
      <name val="맑은 고딕"/>
      <family val="3"/>
      <charset val="129"/>
    </font>
    <font>
      <b/>
      <sz val="9"/>
      <color rgb="FF2E3558"/>
      <name val="맑은 고딕"/>
      <family val="3"/>
      <charset val="129"/>
    </font>
    <font>
      <sz val="9"/>
      <color theme="0"/>
      <name val="Arial"/>
      <family val="2"/>
    </font>
    <font>
      <sz val="9"/>
      <color rgb="FF797979"/>
      <name val="맑은 고딕"/>
      <family val="3"/>
      <charset val="129"/>
    </font>
    <font>
      <b/>
      <sz val="9"/>
      <color rgb="FF295E7E"/>
      <name val="맑은 고딕"/>
      <family val="3"/>
      <charset val="129"/>
    </font>
    <font>
      <sz val="9"/>
      <color theme="2"/>
      <name val="맑은 고딕"/>
      <family val="3"/>
      <charset val="129"/>
      <scheme val="minor"/>
    </font>
    <font>
      <i/>
      <sz val="9"/>
      <color theme="2" tint="-0.499984740745262"/>
      <name val="맑은 고딕"/>
      <family val="3"/>
      <charset val="129"/>
      <scheme val="minor"/>
    </font>
    <font>
      <sz val="8"/>
      <color theme="1"/>
      <name val="맑은 고딕"/>
      <family val="3"/>
      <charset val="129"/>
      <scheme val="minor"/>
    </font>
    <font>
      <sz val="11"/>
      <color theme="1"/>
      <name val="맑은 고딕"/>
      <family val="3"/>
      <charset val="129"/>
      <scheme val="minor"/>
    </font>
    <font>
      <sz val="10"/>
      <color rgb="FFFFFFFF"/>
      <name val="맑은 고딕"/>
      <family val="3"/>
      <charset val="129"/>
    </font>
    <font>
      <sz val="11"/>
      <color theme="2"/>
      <name val="맑은 고딕"/>
      <family val="3"/>
      <charset val="129"/>
      <scheme val="minor"/>
    </font>
    <font>
      <sz val="9"/>
      <color rgb="FF2E3558"/>
      <name val="맑은 고딕"/>
      <family val="3"/>
      <charset val="129"/>
    </font>
    <font>
      <b/>
      <sz val="9"/>
      <name val="맑은 고딕"/>
      <family val="3"/>
      <charset val="129"/>
    </font>
    <font>
      <b/>
      <sz val="9"/>
      <name val="Arial"/>
      <family val="2"/>
    </font>
    <font>
      <sz val="8"/>
      <name val="맑은 고딕"/>
      <family val="3"/>
      <charset val="129"/>
    </font>
    <font>
      <sz val="8"/>
      <color theme="0"/>
      <name val="맑은 고딕"/>
      <family val="3"/>
      <charset val="129"/>
      <scheme val="minor"/>
    </font>
    <font>
      <b/>
      <sz val="9"/>
      <color theme="1"/>
      <name val="맑은 고딕"/>
      <family val="2"/>
      <charset val="129"/>
      <scheme val="minor"/>
    </font>
    <font>
      <b/>
      <sz val="9"/>
      <color theme="0"/>
      <name val="맑은 고딕"/>
      <family val="2"/>
      <charset val="129"/>
      <scheme val="minor"/>
    </font>
    <font>
      <sz val="11"/>
      <name val="맑은 고딕"/>
      <family val="3"/>
      <charset val="129"/>
      <scheme val="minor"/>
    </font>
    <font>
      <b/>
      <i/>
      <sz val="9"/>
      <name val="맑은 고딕"/>
      <family val="3"/>
      <charset val="129"/>
      <scheme val="minor"/>
    </font>
    <font>
      <sz val="11"/>
      <color theme="0"/>
      <name val="맑은 고딕"/>
      <family val="3"/>
      <charset val="129"/>
      <scheme val="minor"/>
    </font>
    <font>
      <sz val="9"/>
      <color theme="1" tint="0.499984740745262"/>
      <name val="맑은 고딕"/>
      <family val="3"/>
      <charset val="129"/>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8EAEC"/>
        <bgColor indexed="64"/>
      </patternFill>
    </fill>
    <fill>
      <patternFill patternType="solid">
        <fgColor rgb="FFFFFFFF"/>
        <bgColor indexed="64"/>
      </patternFill>
    </fill>
    <fill>
      <patternFill patternType="solid">
        <fgColor rgb="FFCDD2D8"/>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575757"/>
      </left>
      <right style="thin">
        <color rgb="FF575757"/>
      </right>
      <top style="thin">
        <color rgb="FF575757"/>
      </top>
      <bottom/>
      <diagonal/>
    </border>
    <border>
      <left style="thin">
        <color rgb="FF575757"/>
      </left>
      <right style="thin">
        <color rgb="FF575757"/>
      </right>
      <top/>
      <bottom/>
      <diagonal/>
    </border>
    <border>
      <left style="thin">
        <color rgb="FF575757"/>
      </left>
      <right style="thin">
        <color rgb="FF575757"/>
      </right>
      <top/>
      <bottom style="thin">
        <color rgb="FF575757"/>
      </bottom>
      <diagonal/>
    </border>
    <border>
      <left style="thin">
        <color rgb="FF575757"/>
      </left>
      <right style="thin">
        <color rgb="FF575757"/>
      </right>
      <top/>
      <bottom style="medium">
        <color rgb="FF575757"/>
      </bottom>
      <diagonal/>
    </border>
    <border>
      <left style="thin">
        <color rgb="FF575757"/>
      </left>
      <right style="thin">
        <color rgb="FF575757"/>
      </right>
      <top style="medium">
        <color rgb="FF575757"/>
      </top>
      <bottom/>
      <diagonal/>
    </border>
    <border>
      <left style="thin">
        <color rgb="FF575757"/>
      </left>
      <right/>
      <top style="thin">
        <color rgb="FF575757"/>
      </top>
      <bottom/>
      <diagonal/>
    </border>
    <border>
      <left/>
      <right/>
      <top style="thin">
        <color rgb="FF575757"/>
      </top>
      <bottom/>
      <diagonal/>
    </border>
    <border>
      <left/>
      <right style="thin">
        <color rgb="FF575757"/>
      </right>
      <top style="thin">
        <color rgb="FF575757"/>
      </top>
      <bottom/>
      <diagonal/>
    </border>
    <border>
      <left style="thin">
        <color rgb="FF575757"/>
      </left>
      <right/>
      <top/>
      <bottom style="medium">
        <color rgb="FFFFFFFF"/>
      </bottom>
      <diagonal/>
    </border>
    <border>
      <left/>
      <right/>
      <top/>
      <bottom style="medium">
        <color rgb="FFDADADA"/>
      </bottom>
      <diagonal/>
    </border>
    <border>
      <left/>
      <right style="thin">
        <color rgb="FF575757"/>
      </right>
      <top/>
      <bottom style="medium">
        <color rgb="FFDADADA"/>
      </bottom>
      <diagonal/>
    </border>
    <border>
      <left style="thin">
        <color rgb="FF575757"/>
      </left>
      <right style="thin">
        <color rgb="FF575757"/>
      </right>
      <top/>
      <bottom style="medium">
        <color rgb="FFDADADA"/>
      </bottom>
      <diagonal/>
    </border>
    <border>
      <left style="thin">
        <color rgb="FF575757"/>
      </left>
      <right style="medium">
        <color rgb="FFDADADA"/>
      </right>
      <top style="medium">
        <color rgb="FFFFFFFF"/>
      </top>
      <bottom style="medium">
        <color rgb="FFFFFFFF"/>
      </bottom>
      <diagonal/>
    </border>
    <border>
      <left style="thin">
        <color rgb="FF575757"/>
      </left>
      <right style="medium">
        <color rgb="FFDADADA"/>
      </right>
      <top style="medium">
        <color rgb="FFFFFFFF"/>
      </top>
      <bottom/>
      <diagonal/>
    </border>
    <border>
      <left style="thin">
        <color rgb="FF575757"/>
      </left>
      <right style="medium">
        <color rgb="FFDADADA"/>
      </right>
      <top/>
      <bottom/>
      <diagonal/>
    </border>
    <border>
      <left style="thin">
        <color rgb="FF575757"/>
      </left>
      <right style="medium">
        <color rgb="FFDADADA"/>
      </right>
      <top/>
      <bottom style="medium">
        <color rgb="FFFFFFFF"/>
      </bottom>
      <diagonal/>
    </border>
    <border>
      <left style="medium">
        <color rgb="FFDADADA"/>
      </left>
      <right/>
      <top style="medium">
        <color rgb="FFDADADA"/>
      </top>
      <bottom style="medium">
        <color rgb="FFDADADA"/>
      </bottom>
      <diagonal/>
    </border>
    <border>
      <left/>
      <right style="thin">
        <color rgb="FF575757"/>
      </right>
      <top style="medium">
        <color rgb="FFDADADA"/>
      </top>
      <bottom style="medium">
        <color rgb="FFDADADA"/>
      </bottom>
      <diagonal/>
    </border>
    <border>
      <left style="thin">
        <color rgb="FF575757"/>
      </left>
      <right style="thin">
        <color rgb="FF575757"/>
      </right>
      <top style="medium">
        <color rgb="FFDADADA"/>
      </top>
      <bottom style="medium">
        <color rgb="FFDADADA"/>
      </bottom>
      <diagonal/>
    </border>
    <border>
      <left style="medium">
        <color rgb="FFDADADA"/>
      </left>
      <right style="medium">
        <color rgb="FFDADADA"/>
      </right>
      <top style="medium">
        <color rgb="FFDADADA"/>
      </top>
      <bottom style="medium">
        <color rgb="FFFFFFFF"/>
      </bottom>
      <diagonal/>
    </border>
    <border>
      <left style="medium">
        <color rgb="FFDADADA"/>
      </left>
      <right style="thin">
        <color rgb="FF575757"/>
      </right>
      <top style="medium">
        <color rgb="FFDADADA"/>
      </top>
      <bottom style="medium">
        <color rgb="FFFFFFFF"/>
      </bottom>
      <diagonal/>
    </border>
    <border>
      <left style="thin">
        <color rgb="FF575757"/>
      </left>
      <right style="thin">
        <color rgb="FF575757"/>
      </right>
      <top style="medium">
        <color rgb="FFDADADA"/>
      </top>
      <bottom style="medium">
        <color rgb="FFFFFFFF"/>
      </bottom>
      <diagonal/>
    </border>
    <border>
      <left style="medium">
        <color rgb="FFDADADA"/>
      </left>
      <right style="medium">
        <color rgb="FFDADADA"/>
      </right>
      <top style="medium">
        <color rgb="FFFFFFFF"/>
      </top>
      <bottom style="medium">
        <color rgb="FFFFFFFF"/>
      </bottom>
      <diagonal/>
    </border>
    <border>
      <left style="medium">
        <color rgb="FFDADADA"/>
      </left>
      <right style="thin">
        <color rgb="FF575757"/>
      </right>
      <top style="medium">
        <color rgb="FFFFFFFF"/>
      </top>
      <bottom style="medium">
        <color rgb="FFFFFFFF"/>
      </bottom>
      <diagonal/>
    </border>
    <border>
      <left style="thin">
        <color rgb="FF575757"/>
      </left>
      <right style="thin">
        <color rgb="FF575757"/>
      </right>
      <top style="medium">
        <color rgb="FFFFFFFF"/>
      </top>
      <bottom style="medium">
        <color rgb="FFFFFFFF"/>
      </bottom>
      <diagonal/>
    </border>
    <border>
      <left style="medium">
        <color rgb="FFDADADA"/>
      </left>
      <right style="medium">
        <color rgb="FFDADADA"/>
      </right>
      <top style="medium">
        <color rgb="FFFFFFFF"/>
      </top>
      <bottom style="medium">
        <color rgb="FFDADADA"/>
      </bottom>
      <diagonal/>
    </border>
    <border>
      <left style="medium">
        <color rgb="FFDADADA"/>
      </left>
      <right style="thin">
        <color rgb="FF575757"/>
      </right>
      <top style="medium">
        <color rgb="FFFFFFFF"/>
      </top>
      <bottom style="medium">
        <color rgb="FFDADADA"/>
      </bottom>
      <diagonal/>
    </border>
    <border>
      <left style="thin">
        <color rgb="FF575757"/>
      </left>
      <right style="thin">
        <color rgb="FF575757"/>
      </right>
      <top style="medium">
        <color rgb="FFFFFFFF"/>
      </top>
      <bottom style="medium">
        <color rgb="FFDADADA"/>
      </bottom>
      <diagonal/>
    </border>
    <border>
      <left style="thin">
        <color rgb="FF575757"/>
      </left>
      <right/>
      <top style="medium">
        <color rgb="FFFFFFFF"/>
      </top>
      <bottom style="medium">
        <color rgb="FFFFFFFF"/>
      </bottom>
      <diagonal/>
    </border>
    <border>
      <left/>
      <right/>
      <top style="medium">
        <color rgb="FFDADADA"/>
      </top>
      <bottom style="medium">
        <color rgb="FFFFFFFF"/>
      </bottom>
      <diagonal/>
    </border>
    <border>
      <left/>
      <right style="thin">
        <color rgb="FF575757"/>
      </right>
      <top style="medium">
        <color rgb="FFDADADA"/>
      </top>
      <bottom style="medium">
        <color rgb="FFFFFFFF"/>
      </bottom>
      <diagonal/>
    </border>
    <border>
      <left/>
      <right/>
      <top style="medium">
        <color rgb="FFFFFFFF"/>
      </top>
      <bottom style="medium">
        <color rgb="FFFFFFFF"/>
      </bottom>
      <diagonal/>
    </border>
    <border>
      <left/>
      <right style="thin">
        <color rgb="FF575757"/>
      </right>
      <top style="medium">
        <color rgb="FFFFFFFF"/>
      </top>
      <bottom style="medium">
        <color rgb="FFDADADA"/>
      </bottom>
      <diagonal/>
    </border>
    <border>
      <left/>
      <right style="thin">
        <color rgb="FF575757"/>
      </right>
      <top style="medium">
        <color rgb="FFFFFFFF"/>
      </top>
      <bottom style="medium">
        <color rgb="FFFFFFFF"/>
      </bottom>
      <diagonal/>
    </border>
    <border>
      <left style="thin">
        <color rgb="FF575757"/>
      </left>
      <right/>
      <top style="medium">
        <color rgb="FFFFFFFF"/>
      </top>
      <bottom style="thin">
        <color rgb="FF575757"/>
      </bottom>
      <diagonal/>
    </border>
    <border>
      <left/>
      <right style="thin">
        <color rgb="FF575757"/>
      </right>
      <top style="medium">
        <color rgb="FFFFFFFF"/>
      </top>
      <bottom style="thin">
        <color rgb="FF575757"/>
      </bottom>
      <diagonal/>
    </border>
    <border>
      <left/>
      <right/>
      <top style="medium">
        <color rgb="FFFFFFFF"/>
      </top>
      <bottom style="thin">
        <color rgb="FF575757"/>
      </bottom>
      <diagonal/>
    </border>
    <border>
      <left style="thin">
        <color rgb="FF575757"/>
      </left>
      <right style="thin">
        <color rgb="FF575757"/>
      </right>
      <top style="medium">
        <color rgb="FFFFFFFF"/>
      </top>
      <bottom style="thin">
        <color rgb="FF575757"/>
      </bottom>
      <diagonal/>
    </border>
    <border>
      <left style="thin">
        <color rgb="FF575757"/>
      </left>
      <right/>
      <top style="medium">
        <color rgb="FFFFFFFF"/>
      </top>
      <bottom/>
      <diagonal/>
    </border>
    <border>
      <left/>
      <right/>
      <top style="medium">
        <color rgb="FFFFFFFF"/>
      </top>
      <bottom/>
      <diagonal/>
    </border>
    <border>
      <left style="thin">
        <color rgb="FF575757"/>
      </left>
      <right style="medium">
        <color rgb="FFDADADA"/>
      </right>
      <top style="thick">
        <color rgb="FFFFFFFF"/>
      </top>
      <bottom/>
      <diagonal/>
    </border>
    <border>
      <left style="medium">
        <color rgb="FFDADADA"/>
      </left>
      <right/>
      <top style="medium">
        <color rgb="FFDADADA"/>
      </top>
      <bottom/>
      <diagonal/>
    </border>
    <border>
      <left style="medium">
        <color rgb="FFDADADA"/>
      </left>
      <right/>
      <top/>
      <bottom/>
      <diagonal/>
    </border>
    <border>
      <left style="medium">
        <color rgb="FFDADADA"/>
      </left>
      <right/>
      <top/>
      <bottom style="medium">
        <color rgb="FFDADADA"/>
      </bottom>
      <diagonal/>
    </border>
    <border>
      <left/>
      <right/>
      <top style="medium">
        <color rgb="FFFFFFFF"/>
      </top>
      <bottom style="medium">
        <color rgb="FFDADAD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ashed">
        <color theme="2" tint="-0.749992370372631"/>
      </left>
      <right style="dashed">
        <color theme="2" tint="-0.749992370372631"/>
      </right>
      <top/>
      <bottom/>
      <diagonal/>
    </border>
    <border>
      <left style="medium">
        <color indexed="64"/>
      </left>
      <right style="dashed">
        <color theme="2" tint="-0.749992370372631"/>
      </right>
      <top/>
      <bottom/>
      <diagonal/>
    </border>
    <border>
      <left style="medium">
        <color indexed="64"/>
      </left>
      <right style="dashed">
        <color theme="2" tint="-0.749992370372631"/>
      </right>
      <top/>
      <bottom style="medium">
        <color indexed="64"/>
      </bottom>
      <diagonal/>
    </border>
    <border>
      <left/>
      <right style="dashed">
        <color theme="2" tint="-0.749992370372631"/>
      </right>
      <top/>
      <bottom style="medium">
        <color indexed="64"/>
      </bottom>
      <diagonal/>
    </border>
    <border>
      <left/>
      <right style="dashed">
        <color theme="2" tint="-0.749992370372631"/>
      </right>
      <top/>
      <bottom/>
      <diagonal/>
    </border>
    <border>
      <left style="medium">
        <color theme="2" tint="-0.749992370372631"/>
      </left>
      <right/>
      <top style="medium">
        <color theme="2" tint="-0.749992370372631"/>
      </top>
      <bottom/>
      <diagonal/>
    </border>
    <border>
      <left/>
      <right/>
      <top style="medium">
        <color theme="2" tint="-0.749992370372631"/>
      </top>
      <bottom/>
      <diagonal/>
    </border>
    <border>
      <left/>
      <right style="medium">
        <color theme="2" tint="-0.749992370372631"/>
      </right>
      <top style="medium">
        <color theme="2" tint="-0.749992370372631"/>
      </top>
      <bottom/>
      <diagonal/>
    </border>
    <border>
      <left style="medium">
        <color theme="2" tint="-0.749992370372631"/>
      </left>
      <right/>
      <top/>
      <bottom/>
      <diagonal/>
    </border>
    <border>
      <left/>
      <right style="medium">
        <color theme="2" tint="-0.749992370372631"/>
      </right>
      <top/>
      <bottom/>
      <diagonal/>
    </border>
    <border>
      <left style="medium">
        <color theme="2" tint="-0.749992370372631"/>
      </left>
      <right/>
      <top/>
      <bottom style="medium">
        <color theme="2" tint="-0.749992370372631"/>
      </bottom>
      <diagonal/>
    </border>
    <border>
      <left/>
      <right/>
      <top/>
      <bottom style="medium">
        <color theme="2" tint="-0.749992370372631"/>
      </bottom>
      <diagonal/>
    </border>
    <border>
      <left/>
      <right style="medium">
        <color theme="2" tint="-0.749992370372631"/>
      </right>
      <top/>
      <bottom style="medium">
        <color theme="2" tint="-0.749992370372631"/>
      </bottom>
      <diagonal/>
    </border>
    <border>
      <left/>
      <right style="dashed">
        <color theme="2" tint="-0.749992370372631"/>
      </right>
      <top/>
      <bottom style="medium">
        <color theme="2" tint="-0.749992370372631"/>
      </bottom>
      <diagonal/>
    </border>
    <border>
      <left style="dashed">
        <color theme="2" tint="-0.749992370372631"/>
      </left>
      <right style="dashed">
        <color theme="2" tint="-0.749992370372631"/>
      </right>
      <top/>
      <bottom style="medium">
        <color theme="2" tint="-0.749992370372631"/>
      </bottom>
      <diagonal/>
    </border>
    <border>
      <left style="dashed">
        <color theme="2" tint="-0.749992370372631"/>
      </left>
      <right/>
      <top/>
      <bottom/>
      <diagonal/>
    </border>
    <border>
      <left style="dashed">
        <color theme="2" tint="-0.749992370372631"/>
      </left>
      <right/>
      <top/>
      <bottom style="medium">
        <color theme="2" tint="-0.749992370372631"/>
      </bottom>
      <diagonal/>
    </border>
    <border>
      <left style="medium">
        <color theme="2" tint="-0.749992370372631"/>
      </left>
      <right style="medium">
        <color theme="2" tint="-0.749992370372631"/>
      </right>
      <top/>
      <bottom/>
      <diagonal/>
    </border>
    <border>
      <left style="medium">
        <color theme="2" tint="-0.749992370372631"/>
      </left>
      <right style="dashed">
        <color theme="2" tint="-0.749992370372631"/>
      </right>
      <top/>
      <bottom style="medium">
        <color theme="2" tint="-0.749992370372631"/>
      </bottom>
      <diagonal/>
    </border>
    <border>
      <left style="medium">
        <color theme="2" tint="-0.749992370372631"/>
      </left>
      <right style="dashed">
        <color theme="2" tint="-0.749992370372631"/>
      </right>
      <top/>
      <bottom/>
      <diagonal/>
    </border>
    <border>
      <left/>
      <right style="dashed">
        <color theme="2" tint="-0.749992370372631"/>
      </right>
      <top/>
      <bottom style="dashed">
        <color theme="2" tint="-0.749992370372631"/>
      </bottom>
      <diagonal/>
    </border>
    <border>
      <left/>
      <right/>
      <top/>
      <bottom style="dashed">
        <color theme="2" tint="-0.749992370372631"/>
      </bottom>
      <diagonal/>
    </border>
    <border>
      <left style="medium">
        <color theme="2" tint="-0.749992370372631"/>
      </left>
      <right/>
      <top/>
      <bottom style="medium">
        <color indexed="64"/>
      </bottom>
      <diagonal/>
    </border>
    <border>
      <left/>
      <right style="dotted">
        <color indexed="64"/>
      </right>
      <top/>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theme="2" tint="-0.749992370372631"/>
      </left>
      <right style="dashed">
        <color theme="2" tint="-0.749992370372631"/>
      </right>
      <top/>
      <bottom style="medium">
        <color indexed="64"/>
      </bottom>
      <diagonal/>
    </border>
    <border>
      <left style="dashed">
        <color theme="2" tint="-0.749992370372631"/>
      </left>
      <right style="dashed">
        <color theme="2" tint="-0.749992370372631"/>
      </right>
      <top/>
      <bottom style="medium">
        <color indexed="64"/>
      </bottom>
      <diagonal/>
    </border>
    <border>
      <left/>
      <right style="medium">
        <color theme="2" tint="-0.749992370372631"/>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theme="2" tint="-0.74999237037263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2" tint="-0.749992370372631"/>
      </right>
      <top style="medium">
        <color indexed="64"/>
      </top>
      <bottom style="medium">
        <color indexed="64"/>
      </bottom>
      <diagonal/>
    </border>
    <border>
      <left style="medium">
        <color theme="2" tint="-0.749992370372631"/>
      </left>
      <right style="dashed">
        <color theme="2" tint="-0.749992370372631"/>
      </right>
      <top style="medium">
        <color indexed="64"/>
      </top>
      <bottom style="medium">
        <color indexed="64"/>
      </bottom>
      <diagonal/>
    </border>
    <border>
      <left style="dashed">
        <color theme="2" tint="-0.749992370372631"/>
      </left>
      <right style="dashed">
        <color theme="2" tint="-0.749992370372631"/>
      </right>
      <top style="medium">
        <color indexed="64"/>
      </top>
      <bottom style="medium">
        <color indexed="64"/>
      </bottom>
      <diagonal/>
    </border>
    <border>
      <left style="medium">
        <color theme="2" tint="-0.749992370372631"/>
      </left>
      <right/>
      <top style="medium">
        <color indexed="64"/>
      </top>
      <bottom style="medium">
        <color indexed="64"/>
      </bottom>
      <diagonal/>
    </border>
    <border>
      <left/>
      <right/>
      <top style="medium">
        <color indexed="64"/>
      </top>
      <bottom style="medium">
        <color indexed="64"/>
      </bottom>
      <diagonal/>
    </border>
    <border>
      <left/>
      <right style="dashed">
        <color theme="2" tint="-0.749992370372631"/>
      </right>
      <top style="medium">
        <color indexed="64"/>
      </top>
      <bottom style="medium">
        <color indexed="64"/>
      </bottom>
      <diagonal/>
    </border>
    <border>
      <left/>
      <right style="thin">
        <color rgb="FF575757"/>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807">
    <xf numFmtId="0" fontId="0" fillId="0" borderId="0" xfId="0">
      <alignment vertical="center"/>
    </xf>
    <xf numFmtId="0" fontId="9" fillId="0" borderId="9" xfId="0" applyFont="1" applyBorder="1" applyAlignment="1">
      <alignment horizontal="center" vertical="center" wrapText="1" readingOrder="1"/>
    </xf>
    <xf numFmtId="0" fontId="10" fillId="0" borderId="9"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2" fillId="0" borderId="0" xfId="0" applyFont="1">
      <alignment vertical="center"/>
    </xf>
    <xf numFmtId="41" fontId="2" fillId="0" borderId="0" xfId="2" applyFont="1" applyFill="1" applyBorder="1" applyAlignment="1">
      <alignment horizontal="right" vertical="center"/>
    </xf>
    <xf numFmtId="0" fontId="4" fillId="0" borderId="0" xfId="0" applyFont="1">
      <alignment vertical="center"/>
    </xf>
    <xf numFmtId="41" fontId="4" fillId="0" borderId="0" xfId="2" applyFont="1" applyFill="1" applyBorder="1" applyAlignment="1">
      <alignment horizontal="right" vertical="center"/>
    </xf>
    <xf numFmtId="178" fontId="4" fillId="0" borderId="0" xfId="2" applyNumberFormat="1" applyFont="1" applyFill="1" applyBorder="1" applyAlignment="1">
      <alignment horizontal="right" vertical="center"/>
    </xf>
    <xf numFmtId="0" fontId="15" fillId="9" borderId="63" xfId="0" applyFont="1" applyFill="1" applyBorder="1" applyAlignment="1">
      <alignment horizontal="center" vertical="center"/>
    </xf>
    <xf numFmtId="9" fontId="14" fillId="0" borderId="0" xfId="1" applyFont="1" applyFill="1" applyBorder="1">
      <alignment vertical="center"/>
    </xf>
    <xf numFmtId="0" fontId="14" fillId="0" borderId="0" xfId="0" applyFont="1">
      <alignment vertical="center"/>
    </xf>
    <xf numFmtId="0" fontId="15" fillId="0" borderId="0" xfId="0" applyFont="1" applyAlignment="1">
      <alignment horizontal="center" vertical="center"/>
    </xf>
    <xf numFmtId="9" fontId="14" fillId="0" borderId="0" xfId="1" applyFont="1" applyFill="1" applyBorder="1" applyAlignment="1">
      <alignment horizontal="right" vertical="center"/>
    </xf>
    <xf numFmtId="0" fontId="7" fillId="11" borderId="8" xfId="0" applyFont="1" applyFill="1" applyBorder="1" applyAlignment="1">
      <alignment horizontal="center" vertical="center" wrapText="1" readingOrder="1"/>
    </xf>
    <xf numFmtId="0" fontId="16" fillId="0" borderId="9" xfId="0" applyFont="1" applyBorder="1" applyAlignment="1">
      <alignment horizontal="center" vertical="center" wrapText="1" readingOrder="1"/>
    </xf>
    <xf numFmtId="0" fontId="17" fillId="0" borderId="9" xfId="0" applyFont="1" applyBorder="1" applyAlignment="1">
      <alignment vertical="center" wrapText="1" readingOrder="1"/>
    </xf>
    <xf numFmtId="0" fontId="18" fillId="0" borderId="0" xfId="0" applyFont="1">
      <alignment vertical="center"/>
    </xf>
    <xf numFmtId="0" fontId="12" fillId="12" borderId="12" xfId="0" applyFont="1" applyFill="1" applyBorder="1" applyAlignment="1">
      <alignment horizontal="center" vertical="center" wrapText="1" readingOrder="1"/>
    </xf>
    <xf numFmtId="0" fontId="9" fillId="12" borderId="10" xfId="0" applyFont="1" applyFill="1" applyBorder="1" applyAlignment="1">
      <alignment horizontal="center" vertical="center" wrapText="1" readingOrder="1"/>
    </xf>
    <xf numFmtId="0" fontId="10" fillId="8" borderId="9" xfId="0" applyFont="1" applyFill="1" applyBorder="1" applyAlignment="1">
      <alignment horizontal="center" vertical="center" wrapText="1" readingOrder="1"/>
    </xf>
    <xf numFmtId="0" fontId="9" fillId="8" borderId="9" xfId="0" applyFont="1" applyFill="1" applyBorder="1" applyAlignment="1">
      <alignment horizontal="center" vertical="center" wrapText="1" readingOrder="1"/>
    </xf>
    <xf numFmtId="0" fontId="21" fillId="0" borderId="0" xfId="0" applyFont="1">
      <alignment vertical="center"/>
    </xf>
    <xf numFmtId="178" fontId="14" fillId="0" borderId="0" xfId="1" applyNumberFormat="1" applyFont="1" applyFill="1" applyBorder="1">
      <alignment vertical="center"/>
    </xf>
    <xf numFmtId="0" fontId="15" fillId="9" borderId="53" xfId="0" applyFont="1" applyFill="1" applyBorder="1" applyAlignment="1">
      <alignment horizontal="left" vertical="center"/>
    </xf>
    <xf numFmtId="0" fontId="15" fillId="9" borderId="53" xfId="0" applyFont="1" applyFill="1" applyBorder="1" applyAlignment="1">
      <alignment horizontal="center" vertical="center"/>
    </xf>
    <xf numFmtId="0" fontId="21" fillId="10" borderId="3" xfId="0" applyFont="1" applyFill="1" applyBorder="1" applyAlignment="1">
      <alignment horizontal="left" vertical="center"/>
    </xf>
    <xf numFmtId="0" fontId="21" fillId="10" borderId="4" xfId="0" applyFont="1" applyFill="1" applyBorder="1">
      <alignment vertical="center"/>
    </xf>
    <xf numFmtId="41" fontId="21" fillId="10" borderId="0" xfId="2" applyFont="1" applyFill="1" applyBorder="1">
      <alignment vertical="center"/>
    </xf>
    <xf numFmtId="0" fontId="21" fillId="8" borderId="3" xfId="0" applyFont="1" applyFill="1" applyBorder="1" applyAlignment="1">
      <alignment horizontal="left" vertical="center"/>
    </xf>
    <xf numFmtId="0" fontId="21" fillId="8" borderId="4" xfId="0" applyFont="1" applyFill="1" applyBorder="1">
      <alignment vertical="center"/>
    </xf>
    <xf numFmtId="41" fontId="21" fillId="8" borderId="0" xfId="2" applyFont="1" applyFill="1" applyBorder="1">
      <alignment vertical="center"/>
    </xf>
    <xf numFmtId="0" fontId="21" fillId="8" borderId="0" xfId="0" applyFont="1" applyFill="1">
      <alignment vertical="center"/>
    </xf>
    <xf numFmtId="0" fontId="14" fillId="0" borderId="3" xfId="0" applyFont="1" applyBorder="1" applyAlignment="1">
      <alignment horizontal="left" vertical="center"/>
    </xf>
    <xf numFmtId="0" fontId="14" fillId="0" borderId="4" xfId="0" applyFont="1" applyBorder="1">
      <alignment vertical="center"/>
    </xf>
    <xf numFmtId="41" fontId="14" fillId="0" borderId="0" xfId="2" applyFont="1" applyFill="1" applyBorder="1">
      <alignment vertical="center"/>
    </xf>
    <xf numFmtId="0" fontId="14" fillId="0" borderId="4" xfId="0" applyFont="1" applyBorder="1" applyAlignment="1">
      <alignment horizontal="left" vertical="center"/>
    </xf>
    <xf numFmtId="0" fontId="21" fillId="10" borderId="6" xfId="0" applyFont="1" applyFill="1" applyBorder="1" applyAlignment="1">
      <alignment horizontal="left" vertical="center"/>
    </xf>
    <xf numFmtId="0" fontId="21" fillId="10" borderId="7" xfId="0" applyFont="1" applyFill="1" applyBorder="1">
      <alignment vertical="center"/>
    </xf>
    <xf numFmtId="0" fontId="14" fillId="0" borderId="0" xfId="0" applyFont="1" applyAlignment="1">
      <alignment horizontal="left" vertical="center"/>
    </xf>
    <xf numFmtId="0" fontId="14" fillId="8" borderId="78" xfId="0" applyFont="1" applyFill="1" applyBorder="1">
      <alignment vertical="center"/>
    </xf>
    <xf numFmtId="41" fontId="14" fillId="8" borderId="78" xfId="2" applyFont="1" applyFill="1" applyBorder="1">
      <alignment vertical="center"/>
    </xf>
    <xf numFmtId="178" fontId="14" fillId="0" borderId="0" xfId="0" applyNumberFormat="1" applyFont="1">
      <alignment vertical="center"/>
    </xf>
    <xf numFmtId="0" fontId="14" fillId="0" borderId="78" xfId="0" applyFont="1" applyBorder="1">
      <alignment vertical="center"/>
    </xf>
    <xf numFmtId="178" fontId="14" fillId="0" borderId="78" xfId="0" applyNumberFormat="1" applyFont="1" applyBorder="1">
      <alignment vertical="center"/>
    </xf>
    <xf numFmtId="178" fontId="14" fillId="0" borderId="0" xfId="0" applyNumberFormat="1" applyFont="1" applyAlignment="1">
      <alignment horizontal="left" vertical="center"/>
    </xf>
    <xf numFmtId="41" fontId="14" fillId="0" borderId="0" xfId="0" applyNumberFormat="1"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3"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15" fillId="9" borderId="88" xfId="0" applyFont="1" applyFill="1" applyBorder="1" applyAlignment="1">
      <alignment horizontal="center" vertical="center"/>
    </xf>
    <xf numFmtId="176" fontId="21" fillId="2" borderId="54" xfId="2" applyNumberFormat="1" applyFont="1" applyFill="1" applyBorder="1" applyAlignment="1">
      <alignment horizontal="center" vertical="center"/>
    </xf>
    <xf numFmtId="176" fontId="21" fillId="2" borderId="89" xfId="2" applyNumberFormat="1" applyFont="1" applyFill="1" applyBorder="1" applyAlignment="1">
      <alignment horizontal="center" vertical="center"/>
    </xf>
    <xf numFmtId="176" fontId="22" fillId="0" borderId="0" xfId="2" applyNumberFormat="1" applyFont="1" applyFill="1" applyBorder="1">
      <alignment vertical="center"/>
    </xf>
    <xf numFmtId="176" fontId="21" fillId="0" borderId="0" xfId="2" applyNumberFormat="1" applyFont="1" applyFill="1" applyBorder="1">
      <alignment vertical="center"/>
    </xf>
    <xf numFmtId="181" fontId="23" fillId="0" borderId="0" xfId="1" applyNumberFormat="1" applyFont="1" applyFill="1" applyBorder="1">
      <alignment vertical="center"/>
    </xf>
    <xf numFmtId="9" fontId="24" fillId="0" borderId="0" xfId="1" applyFont="1" applyFill="1" applyBorder="1" applyAlignment="1">
      <alignment horizontal="right" vertical="center"/>
    </xf>
    <xf numFmtId="176" fontId="23" fillId="0" borderId="54" xfId="2" applyNumberFormat="1" applyFont="1" applyFill="1" applyBorder="1" applyAlignment="1">
      <alignment horizontal="center" vertical="center"/>
    </xf>
    <xf numFmtId="176" fontId="23" fillId="0" borderId="89" xfId="2" applyNumberFormat="1" applyFont="1" applyFill="1" applyBorder="1" applyAlignment="1">
      <alignment horizontal="center" vertical="center"/>
    </xf>
    <xf numFmtId="9" fontId="23" fillId="0" borderId="0" xfId="1" applyFont="1" applyFill="1" applyBorder="1" applyAlignment="1">
      <alignment horizontal="right" vertical="center"/>
    </xf>
    <xf numFmtId="176" fontId="23" fillId="0" borderId="0" xfId="2" applyNumberFormat="1" applyFont="1" applyFill="1" applyBorder="1" applyAlignment="1">
      <alignment horizontal="right" vertical="center"/>
    </xf>
    <xf numFmtId="181" fontId="22" fillId="0" borderId="0" xfId="1" applyNumberFormat="1" applyFont="1" applyFill="1" applyBorder="1">
      <alignment vertical="center"/>
    </xf>
    <xf numFmtId="176" fontId="23" fillId="0" borderId="0" xfId="2" applyNumberFormat="1" applyFont="1" applyFill="1" applyBorder="1">
      <alignment vertical="center"/>
    </xf>
    <xf numFmtId="176" fontId="25" fillId="0" borderId="54" xfId="2" applyNumberFormat="1" applyFont="1" applyFill="1" applyBorder="1" applyAlignment="1">
      <alignment horizontal="center" vertical="center"/>
    </xf>
    <xf numFmtId="176" fontId="25" fillId="0" borderId="89" xfId="2" applyNumberFormat="1" applyFont="1" applyFill="1" applyBorder="1" applyAlignment="1">
      <alignment horizontal="center" vertical="center"/>
    </xf>
    <xf numFmtId="0" fontId="21" fillId="2" borderId="54" xfId="0" applyFont="1" applyFill="1" applyBorder="1" applyAlignment="1">
      <alignment horizontal="center" vertical="center"/>
    </xf>
    <xf numFmtId="0" fontId="21" fillId="2" borderId="89" xfId="0" applyFont="1" applyFill="1" applyBorder="1" applyAlignment="1">
      <alignment horizontal="center" vertical="center"/>
    </xf>
    <xf numFmtId="176" fontId="22" fillId="0" borderId="0" xfId="2" applyNumberFormat="1" applyFont="1" applyFill="1" applyBorder="1" applyAlignment="1">
      <alignment horizontal="right" vertical="center"/>
    </xf>
    <xf numFmtId="176" fontId="21" fillId="0" borderId="0" xfId="2" applyNumberFormat="1" applyFont="1" applyFill="1" applyBorder="1" applyAlignment="1">
      <alignment horizontal="right" vertical="center"/>
    </xf>
    <xf numFmtId="181" fontId="22" fillId="0" borderId="0" xfId="2" applyNumberFormat="1" applyFont="1" applyFill="1" applyBorder="1" applyAlignment="1">
      <alignment horizontal="right" vertical="center"/>
    </xf>
    <xf numFmtId="181" fontId="21" fillId="0" borderId="0" xfId="2" applyNumberFormat="1" applyFont="1" applyFill="1" applyBorder="1" applyAlignment="1">
      <alignment horizontal="right" vertical="center"/>
    </xf>
    <xf numFmtId="181" fontId="24" fillId="0" borderId="0" xfId="1" applyNumberFormat="1" applyFont="1" applyFill="1" applyBorder="1" applyAlignment="1">
      <alignment horizontal="right" vertical="center"/>
    </xf>
    <xf numFmtId="181" fontId="21" fillId="0" borderId="0" xfId="0" applyNumberFormat="1" applyFont="1">
      <alignment vertical="center"/>
    </xf>
    <xf numFmtId="9" fontId="23" fillId="0" borderId="54" xfId="1" applyFont="1" applyFill="1" applyBorder="1" applyAlignment="1">
      <alignment horizontal="center" vertical="center"/>
    </xf>
    <xf numFmtId="9" fontId="23" fillId="0" borderId="89" xfId="1" applyFont="1" applyFill="1" applyBorder="1" applyAlignment="1">
      <alignment horizontal="center" vertical="center"/>
    </xf>
    <xf numFmtId="9" fontId="23" fillId="0" borderId="0" xfId="1" applyFont="1" applyFill="1" applyBorder="1">
      <alignment vertical="center"/>
    </xf>
    <xf numFmtId="176" fontId="14" fillId="0" borderId="54" xfId="2" applyNumberFormat="1" applyFont="1" applyFill="1" applyBorder="1" applyAlignment="1">
      <alignment horizontal="center" vertical="center"/>
    </xf>
    <xf numFmtId="176" fontId="14" fillId="0" borderId="89" xfId="2" applyNumberFormat="1" applyFont="1" applyFill="1" applyBorder="1" applyAlignment="1">
      <alignment horizontal="center" vertical="center"/>
    </xf>
    <xf numFmtId="176" fontId="14" fillId="0" borderId="0" xfId="2" applyNumberFormat="1" applyFont="1" applyFill="1" applyBorder="1">
      <alignment vertical="center"/>
    </xf>
    <xf numFmtId="176" fontId="14" fillId="0" borderId="0" xfId="2" applyNumberFormat="1" applyFont="1" applyFill="1" applyBorder="1" applyAlignment="1">
      <alignment horizontal="center" vertical="center"/>
    </xf>
    <xf numFmtId="0" fontId="21" fillId="0" borderId="74" xfId="0" applyFont="1" applyBorder="1" applyAlignment="1">
      <alignment horizontal="center" vertical="center" wrapText="1"/>
    </xf>
    <xf numFmtId="0" fontId="21" fillId="0" borderId="89" xfId="0" applyFont="1" applyBorder="1" applyAlignment="1">
      <alignment horizontal="center" vertical="center" wrapText="1"/>
    </xf>
    <xf numFmtId="180" fontId="21" fillId="0" borderId="76" xfId="0" applyNumberFormat="1" applyFont="1" applyBorder="1" applyAlignment="1">
      <alignment horizontal="right" vertical="center" wrapText="1"/>
    </xf>
    <xf numFmtId="180" fontId="21" fillId="0" borderId="57" xfId="0" applyNumberFormat="1" applyFont="1" applyBorder="1" applyAlignment="1">
      <alignment horizontal="right" vertical="center" wrapText="1"/>
    </xf>
    <xf numFmtId="180" fontId="21" fillId="0" borderId="66" xfId="0" applyNumberFormat="1" applyFont="1" applyBorder="1" applyAlignment="1">
      <alignment horizontal="right" vertical="center" wrapText="1"/>
    </xf>
    <xf numFmtId="180" fontId="21" fillId="0" borderId="65" xfId="0" applyNumberFormat="1" applyFont="1" applyBorder="1" applyAlignment="1">
      <alignment horizontal="right" vertical="center" wrapText="1"/>
    </xf>
    <xf numFmtId="180" fontId="21" fillId="0" borderId="0" xfId="0" applyNumberFormat="1" applyFont="1" applyAlignment="1">
      <alignment horizontal="right" vertical="center" wrapText="1"/>
    </xf>
    <xf numFmtId="0" fontId="28" fillId="2" borderId="74" xfId="0" applyFont="1" applyFill="1" applyBorder="1" applyAlignment="1">
      <alignment horizontal="center" vertical="center"/>
    </xf>
    <xf numFmtId="0" fontId="28" fillId="2" borderId="89" xfId="0" applyFont="1" applyFill="1" applyBorder="1" applyAlignment="1">
      <alignment horizontal="center" vertical="center"/>
    </xf>
    <xf numFmtId="177" fontId="23" fillId="0" borderId="0" xfId="0" applyNumberFormat="1" applyFont="1">
      <alignment vertical="center"/>
    </xf>
    <xf numFmtId="177" fontId="28" fillId="0" borderId="0" xfId="0" applyNumberFormat="1" applyFont="1">
      <alignment vertical="center"/>
    </xf>
    <xf numFmtId="9" fontId="28" fillId="0" borderId="0" xfId="1" applyFont="1" applyFill="1" applyBorder="1">
      <alignment vertical="center"/>
    </xf>
    <xf numFmtId="9" fontId="20" fillId="0" borderId="0" xfId="1" applyFont="1" applyFill="1" applyBorder="1" applyAlignment="1">
      <alignment horizontal="right" vertical="center"/>
    </xf>
    <xf numFmtId="0" fontId="28" fillId="0" borderId="0" xfId="0" applyFont="1">
      <alignment vertical="center"/>
    </xf>
    <xf numFmtId="176" fontId="21" fillId="13" borderId="74" xfId="2" applyNumberFormat="1" applyFont="1" applyFill="1" applyBorder="1" applyAlignment="1">
      <alignment horizontal="center" vertical="center"/>
    </xf>
    <xf numFmtId="176" fontId="21" fillId="13" borderId="89" xfId="2" applyNumberFormat="1" applyFont="1" applyFill="1" applyBorder="1" applyAlignment="1">
      <alignment horizontal="center" vertical="center"/>
    </xf>
    <xf numFmtId="177" fontId="14" fillId="0" borderId="0" xfId="0" applyNumberFormat="1" applyFont="1">
      <alignment vertical="center"/>
    </xf>
    <xf numFmtId="181" fontId="14" fillId="0" borderId="0" xfId="1" applyNumberFormat="1" applyFont="1" applyFill="1" applyBorder="1">
      <alignment vertical="center"/>
    </xf>
    <xf numFmtId="0" fontId="23" fillId="0" borderId="0" xfId="0" applyFont="1" applyAlignment="1">
      <alignment horizontal="center" vertical="center"/>
    </xf>
    <xf numFmtId="9" fontId="23" fillId="0" borderId="0" xfId="1" applyFont="1" applyFill="1" applyBorder="1" applyAlignment="1">
      <alignment horizontal="left" vertical="center"/>
    </xf>
    <xf numFmtId="181" fontId="21" fillId="0" borderId="76" xfId="1" applyNumberFormat="1" applyFont="1" applyFill="1" applyBorder="1" applyAlignment="1">
      <alignment horizontal="right" vertical="center" wrapText="1"/>
    </xf>
    <xf numFmtId="181" fontId="21" fillId="0" borderId="57" xfId="1" applyNumberFormat="1" applyFont="1" applyFill="1" applyBorder="1" applyAlignment="1">
      <alignment horizontal="right" vertical="center" wrapText="1"/>
    </xf>
    <xf numFmtId="181" fontId="21" fillId="0" borderId="66" xfId="1" applyNumberFormat="1" applyFont="1" applyFill="1" applyBorder="1" applyAlignment="1">
      <alignment horizontal="right" vertical="center" wrapText="1"/>
    </xf>
    <xf numFmtId="181" fontId="21" fillId="0" borderId="65" xfId="1" applyNumberFormat="1" applyFont="1" applyFill="1" applyBorder="1" applyAlignment="1">
      <alignment horizontal="right" vertical="center" wrapText="1"/>
    </xf>
    <xf numFmtId="181" fontId="21" fillId="0" borderId="0" xfId="1" applyNumberFormat="1" applyFont="1" applyFill="1" applyBorder="1" applyAlignment="1">
      <alignment horizontal="right" vertical="center" wrapText="1"/>
    </xf>
    <xf numFmtId="0" fontId="28" fillId="2" borderId="0" xfId="0" applyFont="1" applyFill="1">
      <alignment vertical="center"/>
    </xf>
    <xf numFmtId="0" fontId="14" fillId="2" borderId="0" xfId="0" applyFont="1" applyFill="1">
      <alignment vertical="center"/>
    </xf>
    <xf numFmtId="0" fontId="14" fillId="0" borderId="0" xfId="0" applyFont="1" applyAlignment="1">
      <alignment horizontal="center" vertical="center"/>
    </xf>
    <xf numFmtId="178" fontId="4" fillId="0" borderId="0" xfId="2" applyNumberFormat="1" applyFont="1" applyBorder="1">
      <alignment vertical="center"/>
    </xf>
    <xf numFmtId="0" fontId="13" fillId="9" borderId="5" xfId="0" applyFont="1" applyFill="1" applyBorder="1" applyAlignment="1">
      <alignment horizontal="left" vertical="center"/>
    </xf>
    <xf numFmtId="0" fontId="13" fillId="9" borderId="56" xfId="0" applyFont="1" applyFill="1" applyBorder="1" applyAlignment="1">
      <alignment horizontal="left" vertical="center"/>
    </xf>
    <xf numFmtId="0" fontId="2" fillId="3" borderId="3" xfId="0" applyFont="1" applyFill="1" applyBorder="1">
      <alignmen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5" fillId="2" borderId="3" xfId="0" applyFont="1" applyFill="1" applyBorder="1">
      <alignment vertical="center"/>
    </xf>
    <xf numFmtId="0" fontId="5" fillId="2" borderId="4" xfId="0" applyFont="1" applyFill="1" applyBorder="1">
      <alignment vertical="center"/>
    </xf>
    <xf numFmtId="0" fontId="6" fillId="0" borderId="3" xfId="0" applyFont="1" applyBorder="1">
      <alignment vertical="center"/>
    </xf>
    <xf numFmtId="0" fontId="6" fillId="0" borderId="4" xfId="0" applyFont="1" applyBorder="1">
      <alignment vertical="center"/>
    </xf>
    <xf numFmtId="0" fontId="6" fillId="10" borderId="3" xfId="0" applyFont="1" applyFill="1" applyBorder="1">
      <alignment vertical="center"/>
    </xf>
    <xf numFmtId="0" fontId="6" fillId="10" borderId="4" xfId="0" applyFont="1" applyFill="1" applyBorder="1">
      <alignment vertical="center"/>
    </xf>
    <xf numFmtId="180" fontId="14" fillId="0" borderId="0" xfId="0" applyNumberFormat="1" applyFont="1">
      <alignment vertical="center"/>
    </xf>
    <xf numFmtId="180" fontId="22" fillId="0" borderId="0" xfId="0" applyNumberFormat="1" applyFont="1">
      <alignment vertical="center"/>
    </xf>
    <xf numFmtId="180" fontId="21" fillId="0" borderId="0" xfId="2" applyNumberFormat="1" applyFont="1" applyFill="1" applyBorder="1" applyAlignment="1">
      <alignment horizontal="center" vertical="center"/>
    </xf>
    <xf numFmtId="180" fontId="23" fillId="0" borderId="0" xfId="2" applyNumberFormat="1" applyFont="1" applyFill="1" applyBorder="1" applyAlignment="1">
      <alignment horizontal="center" vertical="center"/>
    </xf>
    <xf numFmtId="181" fontId="25" fillId="0" borderId="0" xfId="1" applyNumberFormat="1" applyFont="1" applyFill="1" applyBorder="1" applyAlignment="1">
      <alignment horizontal="center" vertical="center"/>
    </xf>
    <xf numFmtId="180" fontId="21" fillId="0" borderId="0" xfId="0" applyNumberFormat="1" applyFont="1" applyAlignment="1">
      <alignment horizontal="center" vertical="center"/>
    </xf>
    <xf numFmtId="181" fontId="26" fillId="0" borderId="0" xfId="1" applyNumberFormat="1" applyFont="1" applyFill="1" applyBorder="1" applyAlignment="1">
      <alignment horizontal="right" vertical="center"/>
    </xf>
    <xf numFmtId="181" fontId="26" fillId="0" borderId="0" xfId="1" applyNumberFormat="1" applyFont="1" applyFill="1" applyBorder="1" applyAlignment="1">
      <alignment horizontal="center" vertical="center"/>
    </xf>
    <xf numFmtId="180" fontId="23" fillId="0" borderId="0" xfId="1" applyNumberFormat="1" applyFont="1" applyFill="1" applyBorder="1" applyAlignment="1">
      <alignment horizontal="center" vertical="center"/>
    </xf>
    <xf numFmtId="180" fontId="14" fillId="0" borderId="0" xfId="2" applyNumberFormat="1" applyFont="1" applyFill="1" applyBorder="1" applyAlignment="1">
      <alignment horizontal="center" vertical="center"/>
    </xf>
    <xf numFmtId="180" fontId="21" fillId="0" borderId="0" xfId="0" applyNumberFormat="1" applyFont="1" applyAlignment="1">
      <alignment horizontal="left" vertical="center"/>
    </xf>
    <xf numFmtId="180" fontId="21" fillId="0" borderId="89" xfId="0" applyNumberFormat="1" applyFont="1" applyBorder="1" applyAlignment="1">
      <alignment horizontal="right" vertical="center" wrapText="1"/>
    </xf>
    <xf numFmtId="180" fontId="21" fillId="0" borderId="94" xfId="0" applyNumberFormat="1" applyFont="1" applyBorder="1" applyAlignment="1">
      <alignment horizontal="right" vertical="center" wrapText="1"/>
    </xf>
    <xf numFmtId="180" fontId="21" fillId="0" borderId="0" xfId="0" applyNumberFormat="1" applyFont="1" applyAlignment="1">
      <alignment horizontal="center" vertical="center" wrapText="1"/>
    </xf>
    <xf numFmtId="180" fontId="28" fillId="0" borderId="0" xfId="0" applyNumberFormat="1" applyFont="1" applyAlignment="1">
      <alignment horizontal="center" vertical="center"/>
    </xf>
    <xf numFmtId="180" fontId="23" fillId="0" borderId="0" xfId="0" applyNumberFormat="1" applyFont="1" applyAlignment="1">
      <alignment horizontal="center" vertical="center"/>
    </xf>
    <xf numFmtId="180" fontId="14" fillId="0" borderId="0" xfId="0" applyNumberFormat="1" applyFont="1" applyAlignment="1">
      <alignment horizontal="left" vertical="center"/>
    </xf>
    <xf numFmtId="181" fontId="21" fillId="0" borderId="89" xfId="1" applyNumberFormat="1" applyFont="1" applyFill="1" applyBorder="1" applyAlignment="1">
      <alignment horizontal="right" vertical="center" wrapText="1"/>
    </xf>
    <xf numFmtId="181" fontId="21" fillId="0" borderId="94" xfId="1" applyNumberFormat="1" applyFont="1" applyFill="1" applyBorder="1" applyAlignment="1">
      <alignment horizontal="right" vertical="center" wrapText="1"/>
    </xf>
    <xf numFmtId="181" fontId="21" fillId="0" borderId="0" xfId="1" applyNumberFormat="1" applyFont="1" applyFill="1" applyBorder="1" applyAlignment="1">
      <alignment horizontal="center" vertical="center" wrapText="1"/>
    </xf>
    <xf numFmtId="181" fontId="28" fillId="0" borderId="0" xfId="1" applyNumberFormat="1" applyFont="1" applyFill="1" applyBorder="1" applyAlignment="1">
      <alignment horizontal="center" vertical="center"/>
    </xf>
    <xf numFmtId="41" fontId="21" fillId="0" borderId="0" xfId="2" applyFont="1" applyFill="1" applyBorder="1" applyAlignment="1">
      <alignment horizontal="right" vertical="center"/>
    </xf>
    <xf numFmtId="41" fontId="14" fillId="0" borderId="0" xfId="2" applyFont="1" applyFill="1" applyBorder="1" applyAlignment="1">
      <alignment horizontal="right" vertical="center"/>
    </xf>
    <xf numFmtId="41" fontId="23" fillId="0" borderId="0" xfId="2" applyFont="1" applyFill="1" applyBorder="1" applyAlignment="1">
      <alignment horizontal="right" vertical="center"/>
    </xf>
    <xf numFmtId="178" fontId="14" fillId="0" borderId="0" xfId="2" applyNumberFormat="1" applyFont="1" applyFill="1" applyBorder="1" applyAlignment="1">
      <alignment horizontal="right" vertical="center"/>
    </xf>
    <xf numFmtId="179" fontId="14" fillId="0" borderId="0" xfId="0" applyNumberFormat="1" applyFont="1">
      <alignment vertical="center"/>
    </xf>
    <xf numFmtId="0" fontId="21" fillId="9" borderId="0" xfId="0" applyFont="1" applyFill="1">
      <alignment vertical="center"/>
    </xf>
    <xf numFmtId="41" fontId="14" fillId="10" borderId="0" xfId="2" applyFont="1" applyFill="1" applyBorder="1" applyAlignment="1">
      <alignment horizontal="right" vertical="center"/>
    </xf>
    <xf numFmtId="0" fontId="16" fillId="11" borderId="8" xfId="0" applyFont="1" applyFill="1" applyBorder="1" applyAlignment="1">
      <alignment horizontal="center" vertical="center" wrapText="1" readingOrder="1"/>
    </xf>
    <xf numFmtId="0" fontId="30" fillId="11" borderId="8" xfId="0" applyFont="1" applyFill="1" applyBorder="1" applyAlignment="1">
      <alignment horizontal="center" vertical="center" wrapText="1" readingOrder="1"/>
    </xf>
    <xf numFmtId="179" fontId="31" fillId="0" borderId="0" xfId="0" applyNumberFormat="1" applyFont="1">
      <alignment vertical="center"/>
    </xf>
    <xf numFmtId="0" fontId="33" fillId="0" borderId="0" xfId="0" applyFont="1">
      <alignment vertical="center"/>
    </xf>
    <xf numFmtId="0" fontId="34" fillId="11" borderId="8" xfId="0" applyFont="1" applyFill="1" applyBorder="1" applyAlignment="1">
      <alignment horizontal="center" vertical="center" wrapText="1" readingOrder="1"/>
    </xf>
    <xf numFmtId="0" fontId="16" fillId="14" borderId="8" xfId="0" applyFont="1" applyFill="1" applyBorder="1" applyAlignment="1">
      <alignment horizontal="center" vertical="center" readingOrder="1"/>
    </xf>
    <xf numFmtId="9" fontId="14" fillId="0" borderId="0" xfId="1" applyFont="1">
      <alignment vertical="center"/>
    </xf>
    <xf numFmtId="9" fontId="28" fillId="0" borderId="97" xfId="1" applyFont="1" applyBorder="1" applyAlignment="1">
      <alignment horizontal="center" vertical="center"/>
    </xf>
    <xf numFmtId="9" fontId="28" fillId="0" borderId="102" xfId="1" applyFont="1" applyBorder="1" applyAlignment="1">
      <alignment horizontal="center" vertical="center"/>
    </xf>
    <xf numFmtId="9" fontId="21" fillId="0" borderId="0" xfId="1" applyFont="1" applyFill="1" applyBorder="1" applyAlignment="1">
      <alignment horizontal="center" vertical="center"/>
    </xf>
    <xf numFmtId="41" fontId="14" fillId="0" borderId="0" xfId="2" applyFont="1" applyFill="1" applyBorder="1" applyAlignment="1">
      <alignment vertical="center" wrapText="1"/>
    </xf>
    <xf numFmtId="41" fontId="21" fillId="8" borderId="0" xfId="2" applyFont="1" applyFill="1" applyBorder="1" applyAlignment="1">
      <alignment vertical="center" wrapText="1"/>
    </xf>
    <xf numFmtId="9" fontId="35" fillId="0" borderId="0" xfId="1" applyFont="1" applyFill="1" applyBorder="1" applyAlignment="1">
      <alignment horizontal="right" vertical="center"/>
    </xf>
    <xf numFmtId="9" fontId="5" fillId="0" borderId="0" xfId="1" applyFont="1" applyFill="1" applyBorder="1" applyAlignment="1">
      <alignment horizontal="right" vertical="center"/>
    </xf>
    <xf numFmtId="0" fontId="11" fillId="0" borderId="9" xfId="0" applyFont="1" applyBorder="1" applyAlignment="1">
      <alignment horizontal="center" vertical="center" wrapText="1" readingOrder="1"/>
    </xf>
    <xf numFmtId="0" fontId="36" fillId="0" borderId="0" xfId="0" applyFont="1" applyAlignment="1">
      <alignment horizontal="center" vertical="center"/>
    </xf>
    <xf numFmtId="9" fontId="21" fillId="8" borderId="0" xfId="1" applyFont="1" applyFill="1">
      <alignment vertical="center"/>
    </xf>
    <xf numFmtId="181" fontId="21" fillId="13" borderId="74" xfId="1" applyNumberFormat="1" applyFont="1" applyFill="1" applyBorder="1" applyAlignment="1">
      <alignment horizontal="center" vertical="center"/>
    </xf>
    <xf numFmtId="181" fontId="21" fillId="13" borderId="89" xfId="1" applyNumberFormat="1" applyFont="1" applyFill="1" applyBorder="1" applyAlignment="1">
      <alignment horizontal="center" vertical="center"/>
    </xf>
    <xf numFmtId="181" fontId="21" fillId="0" borderId="0" xfId="1" applyNumberFormat="1" applyFont="1" applyFill="1" applyBorder="1">
      <alignment vertical="center"/>
    </xf>
    <xf numFmtId="186" fontId="18" fillId="0" borderId="0" xfId="0" applyNumberFormat="1" applyFont="1">
      <alignment vertical="center"/>
    </xf>
    <xf numFmtId="9" fontId="18" fillId="0" borderId="0" xfId="1" applyFont="1">
      <alignment vertical="center"/>
    </xf>
    <xf numFmtId="0" fontId="37" fillId="0" borderId="0" xfId="0" applyFont="1">
      <alignment vertical="center"/>
    </xf>
    <xf numFmtId="0" fontId="13" fillId="0" borderId="0" xfId="0" applyFont="1">
      <alignment vertical="center"/>
    </xf>
    <xf numFmtId="176" fontId="37" fillId="0" borderId="0" xfId="2" applyNumberFormat="1" applyFont="1" applyFill="1" applyBorder="1">
      <alignment vertical="center"/>
    </xf>
    <xf numFmtId="0" fontId="13" fillId="0" borderId="0" xfId="0" applyFont="1" applyAlignment="1">
      <alignment horizontal="center" vertical="center"/>
    </xf>
    <xf numFmtId="0" fontId="37" fillId="2" borderId="0" xfId="0" applyFont="1" applyFill="1">
      <alignment vertical="center"/>
    </xf>
    <xf numFmtId="181" fontId="13" fillId="0" borderId="0" xfId="1" applyNumberFormat="1" applyFont="1" applyFill="1" applyBorder="1">
      <alignment vertical="center"/>
    </xf>
    <xf numFmtId="9" fontId="37" fillId="0" borderId="0" xfId="1" applyFont="1">
      <alignment vertical="center"/>
    </xf>
    <xf numFmtId="191" fontId="34" fillId="11" borderId="8" xfId="0" applyNumberFormat="1" applyFont="1" applyFill="1" applyBorder="1" applyAlignment="1">
      <alignment horizontal="center" vertical="center" wrapText="1" readingOrder="1"/>
    </xf>
    <xf numFmtId="0" fontId="38" fillId="0" borderId="0" xfId="0" applyFont="1">
      <alignment vertical="center"/>
    </xf>
    <xf numFmtId="0" fontId="39" fillId="11" borderId="8" xfId="0" applyFont="1" applyFill="1" applyBorder="1" applyAlignment="1">
      <alignment horizontal="center" vertical="center" wrapText="1" readingOrder="1"/>
    </xf>
    <xf numFmtId="0" fontId="19" fillId="11" borderId="13" xfId="0" applyFont="1" applyFill="1" applyBorder="1" applyAlignment="1">
      <alignment vertical="top"/>
    </xf>
    <xf numFmtId="0" fontId="19" fillId="11" borderId="14" xfId="0" applyFont="1" applyFill="1" applyBorder="1" applyAlignment="1">
      <alignment vertical="top"/>
    </xf>
    <xf numFmtId="0" fontId="19" fillId="11" borderId="15" xfId="0" applyFont="1" applyFill="1" applyBorder="1" applyAlignment="1">
      <alignment vertical="top"/>
    </xf>
    <xf numFmtId="0" fontId="40" fillId="6" borderId="16" xfId="0" applyFont="1" applyFill="1" applyBorder="1" applyAlignment="1">
      <alignment horizontal="left" vertical="center" readingOrder="1"/>
    </xf>
    <xf numFmtId="0" fontId="19" fillId="6" borderId="17" xfId="0" applyFont="1" applyFill="1" applyBorder="1">
      <alignment vertical="center"/>
    </xf>
    <xf numFmtId="0" fontId="19" fillId="6" borderId="18" xfId="0" applyFont="1" applyFill="1" applyBorder="1">
      <alignment vertical="center"/>
    </xf>
    <xf numFmtId="0" fontId="10" fillId="0" borderId="24" xfId="0" applyFont="1" applyBorder="1" applyAlignment="1">
      <alignment horizontal="left" vertical="center" readingOrder="1"/>
    </xf>
    <xf numFmtId="0" fontId="10" fillId="0" borderId="25" xfId="0" applyFont="1" applyBorder="1" applyAlignment="1">
      <alignment horizontal="left" vertical="center" readingOrder="1"/>
    </xf>
    <xf numFmtId="0" fontId="19" fillId="0" borderId="22" xfId="0" applyFont="1" applyBorder="1">
      <alignment vertical="center"/>
    </xf>
    <xf numFmtId="0" fontId="41" fillId="0" borderId="27" xfId="0" applyFont="1" applyBorder="1">
      <alignment vertical="center"/>
    </xf>
    <xf numFmtId="0" fontId="42" fillId="0" borderId="28" xfId="0" applyFont="1" applyBorder="1" applyAlignment="1">
      <alignment horizontal="left" vertical="center" readingOrder="1"/>
    </xf>
    <xf numFmtId="0" fontId="41" fillId="0" borderId="30" xfId="0" applyFont="1" applyBorder="1">
      <alignment vertical="center"/>
    </xf>
    <xf numFmtId="0" fontId="42" fillId="0" borderId="31" xfId="0" applyFont="1" applyBorder="1" applyAlignment="1">
      <alignment horizontal="left" vertical="center" readingOrder="1"/>
    </xf>
    <xf numFmtId="0" fontId="19" fillId="0" borderId="23" xfId="0" applyFont="1" applyBorder="1">
      <alignment vertical="center"/>
    </xf>
    <xf numFmtId="0" fontId="41" fillId="0" borderId="33" xfId="0" applyFont="1" applyBorder="1">
      <alignment vertical="center"/>
    </xf>
    <xf numFmtId="0" fontId="42" fillId="0" borderId="34" xfId="0" applyFont="1" applyBorder="1" applyAlignment="1">
      <alignment horizontal="left" vertical="center" readingOrder="1"/>
    </xf>
    <xf numFmtId="0" fontId="19" fillId="0" borderId="16" xfId="0" applyFont="1" applyBorder="1">
      <alignment vertical="center"/>
    </xf>
    <xf numFmtId="0" fontId="42" fillId="0" borderId="108" xfId="0" applyFont="1" applyBorder="1" applyAlignment="1">
      <alignment horizontal="left" vertical="center" readingOrder="1"/>
    </xf>
    <xf numFmtId="0" fontId="43" fillId="4" borderId="37" xfId="0" applyFont="1" applyFill="1" applyBorder="1" applyAlignment="1">
      <alignment horizontal="left" vertical="center" readingOrder="1"/>
    </xf>
    <xf numFmtId="0" fontId="40" fillId="6" borderId="46" xfId="0" applyFont="1" applyFill="1" applyBorder="1" applyAlignment="1">
      <alignment horizontal="left" vertical="center" readingOrder="1"/>
    </xf>
    <xf numFmtId="0" fontId="40" fillId="6" borderId="47" xfId="0" applyFont="1" applyFill="1" applyBorder="1" applyAlignment="1">
      <alignment horizontal="left" vertical="center" readingOrder="1"/>
    </xf>
    <xf numFmtId="0" fontId="19" fillId="6" borderId="40" xfId="0" applyFont="1" applyFill="1" applyBorder="1">
      <alignment vertical="center"/>
    </xf>
    <xf numFmtId="0" fontId="19" fillId="0" borderId="20" xfId="0" applyFont="1" applyBorder="1">
      <alignment vertical="center"/>
    </xf>
    <xf numFmtId="0" fontId="43" fillId="4" borderId="38" xfId="0" applyFont="1" applyFill="1" applyBorder="1" applyAlignment="1">
      <alignment horizontal="left" vertical="center" readingOrder="1"/>
    </xf>
    <xf numFmtId="0" fontId="40" fillId="6" borderId="36" xfId="0" applyFont="1" applyFill="1" applyBorder="1" applyAlignment="1">
      <alignment horizontal="left" vertical="center" readingOrder="1"/>
    </xf>
    <xf numFmtId="0" fontId="19" fillId="6" borderId="39" xfId="0" applyFont="1" applyFill="1" applyBorder="1">
      <alignment vertical="center"/>
    </xf>
    <xf numFmtId="0" fontId="19" fillId="6" borderId="41" xfId="0" applyFont="1" applyFill="1" applyBorder="1">
      <alignment vertical="center"/>
    </xf>
    <xf numFmtId="0" fontId="19" fillId="0" borderId="36" xfId="0" applyFont="1" applyBorder="1">
      <alignment vertical="center"/>
    </xf>
    <xf numFmtId="0" fontId="10" fillId="0" borderId="39" xfId="0" applyFont="1" applyBorder="1" applyAlignment="1">
      <alignment horizontal="left" vertical="center" readingOrder="1"/>
    </xf>
    <xf numFmtId="0" fontId="10" fillId="0" borderId="41" xfId="0" applyFont="1" applyBorder="1" applyAlignment="1">
      <alignment horizontal="left" vertical="center" readingOrder="1"/>
    </xf>
    <xf numFmtId="0" fontId="43" fillId="4" borderId="39" xfId="0" applyFont="1" applyFill="1" applyBorder="1" applyAlignment="1">
      <alignment horizontal="left" vertical="center" readingOrder="1"/>
    </xf>
    <xf numFmtId="0" fontId="43" fillId="12" borderId="44" xfId="0" applyFont="1" applyFill="1" applyBorder="1" applyAlignment="1">
      <alignment horizontal="left" vertical="center" readingOrder="1"/>
    </xf>
    <xf numFmtId="0" fontId="43" fillId="12" borderId="43" xfId="0" applyFont="1" applyFill="1" applyBorder="1" applyAlignment="1">
      <alignment horizontal="left" vertical="center" readingOrder="1"/>
    </xf>
    <xf numFmtId="0" fontId="16" fillId="14" borderId="8" xfId="0" applyFont="1" applyFill="1" applyBorder="1" applyAlignment="1">
      <alignment horizontal="left" vertical="center" readingOrder="1"/>
    </xf>
    <xf numFmtId="180" fontId="17" fillId="6" borderId="19" xfId="0" applyNumberFormat="1" applyFont="1" applyFill="1" applyBorder="1" applyAlignment="1">
      <alignment horizontal="center" vertical="top" wrapText="1" readingOrder="1"/>
    </xf>
    <xf numFmtId="0" fontId="44" fillId="0" borderId="0" xfId="0" applyFont="1">
      <alignment vertical="center"/>
    </xf>
    <xf numFmtId="0" fontId="33" fillId="8" borderId="0" xfId="0" applyFont="1" applyFill="1">
      <alignment vertical="center"/>
    </xf>
    <xf numFmtId="0" fontId="15" fillId="9" borderId="54" xfId="0" applyFont="1" applyFill="1" applyBorder="1" applyAlignment="1">
      <alignment horizontal="center" vertical="center"/>
    </xf>
    <xf numFmtId="0" fontId="15" fillId="9" borderId="89" xfId="0" applyFont="1" applyFill="1" applyBorder="1" applyAlignment="1">
      <alignment horizontal="center" vertical="center"/>
    </xf>
    <xf numFmtId="181" fontId="45" fillId="2" borderId="54" xfId="1" applyNumberFormat="1" applyFont="1" applyFill="1" applyBorder="1" applyAlignment="1">
      <alignment horizontal="center" vertical="center"/>
    </xf>
    <xf numFmtId="181" fontId="45" fillId="2" borderId="89" xfId="1" applyNumberFormat="1" applyFont="1" applyFill="1" applyBorder="1" applyAlignment="1">
      <alignment horizontal="center" vertical="center"/>
    </xf>
    <xf numFmtId="181" fontId="4" fillId="0" borderId="0" xfId="0" applyNumberFormat="1" applyFont="1">
      <alignment vertical="center"/>
    </xf>
    <xf numFmtId="176" fontId="4" fillId="0" borderId="0" xfId="2" applyNumberFormat="1" applyFont="1" applyFill="1" applyBorder="1">
      <alignment vertical="center"/>
    </xf>
    <xf numFmtId="181" fontId="45" fillId="2" borderId="55" xfId="1" applyNumberFormat="1" applyFont="1" applyFill="1" applyBorder="1" applyAlignment="1">
      <alignment horizontal="center" vertical="center"/>
    </xf>
    <xf numFmtId="181" fontId="45" fillId="2" borderId="90" xfId="1" applyNumberFormat="1" applyFont="1" applyFill="1" applyBorder="1" applyAlignment="1">
      <alignment horizontal="center" vertical="center"/>
    </xf>
    <xf numFmtId="180" fontId="14" fillId="0" borderId="0" xfId="0" applyNumberFormat="1" applyFont="1" applyAlignment="1">
      <alignment horizontal="right" vertical="center" wrapText="1"/>
    </xf>
    <xf numFmtId="0" fontId="14" fillId="0" borderId="0" xfId="0" applyFont="1" applyAlignment="1">
      <alignment horizontal="right" vertical="center" wrapText="1"/>
    </xf>
    <xf numFmtId="49" fontId="13" fillId="0" borderId="0" xfId="0" applyNumberFormat="1" applyFont="1" applyAlignment="1">
      <alignment horizontal="centerContinuous" vertical="center" wrapText="1"/>
    </xf>
    <xf numFmtId="180" fontId="15" fillId="9" borderId="3" xfId="0" applyNumberFormat="1" applyFont="1" applyFill="1" applyBorder="1" applyAlignment="1">
      <alignment horizontal="center" vertical="center" wrapText="1"/>
    </xf>
    <xf numFmtId="180" fontId="15" fillId="9" borderId="0" xfId="0" applyNumberFormat="1" applyFont="1" applyFill="1" applyAlignment="1">
      <alignment horizontal="center" vertical="center" wrapText="1"/>
    </xf>
    <xf numFmtId="180" fontId="15" fillId="9" borderId="65" xfId="0" applyNumberFormat="1"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66" xfId="0" applyFont="1" applyFill="1" applyBorder="1" applyAlignment="1">
      <alignment horizontal="center" vertical="center" wrapText="1"/>
    </xf>
    <xf numFmtId="49" fontId="13" fillId="9" borderId="65" xfId="0" applyNumberFormat="1" applyFont="1" applyFill="1" applyBorder="1" applyAlignment="1">
      <alignment horizontal="center" vertical="center" wrapText="1"/>
    </xf>
    <xf numFmtId="49" fontId="13" fillId="9" borderId="0" xfId="0" applyNumberFormat="1" applyFont="1" applyFill="1" applyAlignment="1">
      <alignment horizontal="center" vertical="center" wrapText="1"/>
    </xf>
    <xf numFmtId="49" fontId="13" fillId="9" borderId="66" xfId="0" applyNumberFormat="1" applyFont="1" applyFill="1" applyBorder="1" applyAlignment="1">
      <alignment horizontal="center" vertical="center" wrapText="1"/>
    </xf>
    <xf numFmtId="180" fontId="21" fillId="2" borderId="58" xfId="2" applyNumberFormat="1" applyFont="1" applyFill="1" applyBorder="1" applyAlignment="1">
      <alignment horizontal="right" vertical="center" wrapText="1"/>
    </xf>
    <xf numFmtId="180" fontId="21" fillId="2" borderId="61" xfId="2" applyNumberFormat="1" applyFont="1" applyFill="1" applyBorder="1" applyAlignment="1">
      <alignment horizontal="right" vertical="center" wrapText="1"/>
    </xf>
    <xf numFmtId="180" fontId="21" fillId="2" borderId="0" xfId="2" applyNumberFormat="1" applyFont="1" applyFill="1" applyBorder="1" applyAlignment="1">
      <alignment horizontal="right" vertical="center" wrapText="1"/>
    </xf>
    <xf numFmtId="180" fontId="21" fillId="2" borderId="65" xfId="2" applyNumberFormat="1" applyFont="1" applyFill="1" applyBorder="1" applyAlignment="1">
      <alignment horizontal="right" vertical="center" wrapText="1"/>
    </xf>
    <xf numFmtId="9" fontId="24" fillId="2" borderId="0" xfId="1" applyFont="1" applyFill="1" applyBorder="1" applyAlignment="1">
      <alignment horizontal="right" vertical="center" wrapText="1"/>
    </xf>
    <xf numFmtId="9" fontId="24" fillId="2" borderId="61" xfId="1" applyFont="1" applyFill="1" applyBorder="1" applyAlignment="1">
      <alignment horizontal="right" vertical="center" wrapText="1"/>
    </xf>
    <xf numFmtId="180" fontId="21" fillId="2" borderId="72" xfId="2" applyNumberFormat="1" applyFont="1" applyFill="1" applyBorder="1" applyAlignment="1">
      <alignment horizontal="right" vertical="center" wrapText="1"/>
    </xf>
    <xf numFmtId="9" fontId="24" fillId="2" borderId="66" xfId="1" applyFont="1" applyFill="1" applyBorder="1" applyAlignment="1">
      <alignment horizontal="right" vertical="center" wrapText="1"/>
    </xf>
    <xf numFmtId="186" fontId="23" fillId="0" borderId="58" xfId="2" applyNumberFormat="1" applyFont="1" applyFill="1" applyBorder="1" applyAlignment="1">
      <alignment horizontal="right" vertical="center" wrapText="1"/>
    </xf>
    <xf numFmtId="186" fontId="23" fillId="0" borderId="61" xfId="2" applyNumberFormat="1" applyFont="1" applyFill="1" applyBorder="1" applyAlignment="1">
      <alignment horizontal="right" vertical="center" wrapText="1"/>
    </xf>
    <xf numFmtId="186" fontId="23" fillId="0" borderId="0" xfId="2" applyNumberFormat="1" applyFont="1" applyFill="1" applyBorder="1" applyAlignment="1">
      <alignment horizontal="right" vertical="center" wrapText="1"/>
    </xf>
    <xf numFmtId="186" fontId="23" fillId="0" borderId="65" xfId="2" applyNumberFormat="1" applyFont="1" applyFill="1" applyBorder="1" applyAlignment="1">
      <alignment horizontal="right" vertical="center" wrapText="1"/>
    </xf>
    <xf numFmtId="9" fontId="23" fillId="0" borderId="0" xfId="1" applyFont="1" applyFill="1" applyBorder="1" applyAlignment="1">
      <alignment horizontal="right" vertical="center" wrapText="1"/>
    </xf>
    <xf numFmtId="9" fontId="23" fillId="0" borderId="61" xfId="1" applyFont="1" applyFill="1" applyBorder="1" applyAlignment="1">
      <alignment horizontal="right" vertical="center" wrapText="1"/>
    </xf>
    <xf numFmtId="186" fontId="23" fillId="0" borderId="72" xfId="2" applyNumberFormat="1" applyFont="1" applyFill="1" applyBorder="1" applyAlignment="1">
      <alignment horizontal="right" vertical="center" wrapText="1"/>
    </xf>
    <xf numFmtId="9" fontId="23" fillId="0" borderId="66" xfId="1" applyFont="1" applyFill="1" applyBorder="1" applyAlignment="1">
      <alignment horizontal="right" vertical="center" wrapText="1"/>
    </xf>
    <xf numFmtId="181" fontId="25" fillId="0" borderId="58" xfId="1" applyNumberFormat="1" applyFont="1" applyFill="1" applyBorder="1" applyAlignment="1">
      <alignment horizontal="right" vertical="center" wrapText="1"/>
    </xf>
    <xf numFmtId="181" fontId="25" fillId="0" borderId="61" xfId="1" applyNumberFormat="1" applyFont="1" applyFill="1" applyBorder="1" applyAlignment="1">
      <alignment horizontal="right" vertical="center" wrapText="1"/>
    </xf>
    <xf numFmtId="181" fontId="25" fillId="0" borderId="0" xfId="1" applyNumberFormat="1" applyFont="1" applyFill="1" applyBorder="1" applyAlignment="1">
      <alignment horizontal="right" vertical="center" wrapText="1"/>
    </xf>
    <xf numFmtId="181" fontId="25" fillId="0" borderId="65" xfId="1" applyNumberFormat="1" applyFont="1" applyFill="1" applyBorder="1" applyAlignment="1">
      <alignment horizontal="right" vertical="center" wrapText="1"/>
    </xf>
    <xf numFmtId="181" fontId="25" fillId="0" borderId="72" xfId="1" applyNumberFormat="1" applyFont="1" applyFill="1" applyBorder="1" applyAlignment="1">
      <alignment horizontal="right" vertical="center" wrapText="1"/>
    </xf>
    <xf numFmtId="180" fontId="21" fillId="2" borderId="58" xfId="0" applyNumberFormat="1" applyFont="1" applyFill="1" applyBorder="1" applyAlignment="1">
      <alignment horizontal="right" vertical="center" wrapText="1"/>
    </xf>
    <xf numFmtId="180" fontId="21" fillId="2" borderId="61" xfId="0" applyNumberFormat="1" applyFont="1" applyFill="1" applyBorder="1" applyAlignment="1">
      <alignment horizontal="right" vertical="center" wrapText="1"/>
    </xf>
    <xf numFmtId="180" fontId="21" fillId="2" borderId="0" xfId="0" applyNumberFormat="1" applyFont="1" applyFill="1" applyAlignment="1">
      <alignment horizontal="right" vertical="center" wrapText="1"/>
    </xf>
    <xf numFmtId="180" fontId="21" fillId="2" borderId="65" xfId="0" applyNumberFormat="1" applyFont="1" applyFill="1" applyBorder="1" applyAlignment="1">
      <alignment horizontal="right" vertical="center" wrapText="1"/>
    </xf>
    <xf numFmtId="180" fontId="21" fillId="2" borderId="72" xfId="0" applyNumberFormat="1" applyFont="1" applyFill="1" applyBorder="1" applyAlignment="1">
      <alignment horizontal="right" vertical="center" wrapText="1"/>
    </xf>
    <xf numFmtId="181" fontId="45" fillId="2" borderId="58" xfId="1" applyNumberFormat="1" applyFont="1" applyFill="1" applyBorder="1" applyAlignment="1">
      <alignment horizontal="right" vertical="center" wrapText="1"/>
    </xf>
    <xf numFmtId="181" fontId="45" fillId="2" borderId="61" xfId="1" applyNumberFormat="1" applyFont="1" applyFill="1" applyBorder="1" applyAlignment="1">
      <alignment horizontal="right" vertical="center" wrapText="1"/>
    </xf>
    <xf numFmtId="181" fontId="45" fillId="2" borderId="0" xfId="1" applyNumberFormat="1" applyFont="1" applyFill="1" applyBorder="1" applyAlignment="1">
      <alignment horizontal="right" vertical="center" wrapText="1"/>
    </xf>
    <xf numFmtId="181" fontId="45" fillId="2" borderId="65" xfId="1" applyNumberFormat="1" applyFont="1" applyFill="1" applyBorder="1" applyAlignment="1">
      <alignment horizontal="right" vertical="center" wrapText="1"/>
    </xf>
    <xf numFmtId="181" fontId="45" fillId="2" borderId="72" xfId="1" applyNumberFormat="1" applyFont="1" applyFill="1" applyBorder="1" applyAlignment="1">
      <alignment horizontal="right" vertical="center" wrapText="1"/>
    </xf>
    <xf numFmtId="181" fontId="45" fillId="2" borderId="66" xfId="1" applyNumberFormat="1" applyFont="1" applyFill="1" applyBorder="1" applyAlignment="1">
      <alignment horizontal="right" vertical="center" wrapText="1"/>
    </xf>
    <xf numFmtId="186" fontId="23" fillId="0" borderId="58" xfId="1" applyNumberFormat="1" applyFont="1" applyFill="1" applyBorder="1" applyAlignment="1">
      <alignment horizontal="right" vertical="center" wrapText="1"/>
    </xf>
    <xf numFmtId="186" fontId="23" fillId="0" borderId="61" xfId="1" applyNumberFormat="1" applyFont="1" applyFill="1" applyBorder="1" applyAlignment="1">
      <alignment horizontal="right" vertical="center" wrapText="1"/>
    </xf>
    <xf numFmtId="186" fontId="23" fillId="0" borderId="0" xfId="1" applyNumberFormat="1" applyFont="1" applyFill="1" applyBorder="1" applyAlignment="1">
      <alignment horizontal="right" vertical="center" wrapText="1"/>
    </xf>
    <xf numFmtId="186" fontId="23" fillId="0" borderId="65" xfId="1" applyNumberFormat="1" applyFont="1" applyFill="1" applyBorder="1" applyAlignment="1">
      <alignment horizontal="right" vertical="center" wrapText="1"/>
    </xf>
    <xf numFmtId="186" fontId="23" fillId="0" borderId="72" xfId="1" applyNumberFormat="1" applyFont="1" applyFill="1" applyBorder="1" applyAlignment="1">
      <alignment horizontal="right" vertical="center" wrapText="1"/>
    </xf>
    <xf numFmtId="9" fontId="31" fillId="0" borderId="0" xfId="1" applyFont="1" applyFill="1" applyBorder="1" applyAlignment="1">
      <alignment horizontal="right" vertical="center" wrapText="1"/>
    </xf>
    <xf numFmtId="9" fontId="20" fillId="2" borderId="0" xfId="1" applyFont="1" applyFill="1" applyBorder="1" applyAlignment="1">
      <alignment horizontal="right" vertical="center" wrapText="1"/>
    </xf>
    <xf numFmtId="9" fontId="20" fillId="2" borderId="61" xfId="1" applyFont="1" applyFill="1" applyBorder="1" applyAlignment="1">
      <alignment horizontal="right" vertical="center" wrapText="1"/>
    </xf>
    <xf numFmtId="9" fontId="20" fillId="2" borderId="66" xfId="1" applyFont="1" applyFill="1" applyBorder="1" applyAlignment="1">
      <alignment horizontal="right" vertical="center" wrapText="1"/>
    </xf>
    <xf numFmtId="9" fontId="27" fillId="0" borderId="0" xfId="1" applyFont="1" applyFill="1" applyBorder="1" applyAlignment="1">
      <alignment horizontal="right" vertical="center" wrapText="1"/>
    </xf>
    <xf numFmtId="9" fontId="27" fillId="0" borderId="66" xfId="1" applyFont="1" applyFill="1" applyBorder="1" applyAlignment="1">
      <alignment horizontal="right" vertical="center" wrapText="1"/>
    </xf>
    <xf numFmtId="186" fontId="21" fillId="2" borderId="58" xfId="0" applyNumberFormat="1" applyFont="1" applyFill="1" applyBorder="1" applyAlignment="1">
      <alignment horizontal="right" vertical="center" wrapText="1"/>
    </xf>
    <xf numFmtId="186" fontId="21" fillId="2" borderId="61" xfId="0" applyNumberFormat="1" applyFont="1" applyFill="1" applyBorder="1" applyAlignment="1">
      <alignment horizontal="right" vertical="center" wrapText="1"/>
    </xf>
    <xf numFmtId="186" fontId="21" fillId="2" borderId="0" xfId="0" applyNumberFormat="1" applyFont="1" applyFill="1" applyAlignment="1">
      <alignment horizontal="right" vertical="center" wrapText="1"/>
    </xf>
    <xf numFmtId="186" fontId="21" fillId="2" borderId="65" xfId="0" applyNumberFormat="1" applyFont="1" applyFill="1" applyBorder="1" applyAlignment="1">
      <alignment horizontal="right" vertical="center" wrapText="1"/>
    </xf>
    <xf numFmtId="180" fontId="14" fillId="0" borderId="58" xfId="2" applyNumberFormat="1" applyFont="1" applyFill="1" applyBorder="1" applyAlignment="1">
      <alignment horizontal="right" vertical="center" wrapText="1"/>
    </xf>
    <xf numFmtId="180" fontId="14" fillId="0" borderId="61" xfId="2" applyNumberFormat="1" applyFont="1" applyFill="1" applyBorder="1" applyAlignment="1">
      <alignment horizontal="right" vertical="center" wrapText="1"/>
    </xf>
    <xf numFmtId="180" fontId="14" fillId="0" borderId="0" xfId="2" applyNumberFormat="1" applyFont="1" applyFill="1" applyBorder="1" applyAlignment="1">
      <alignment horizontal="right" vertical="center" wrapText="1"/>
    </xf>
    <xf numFmtId="180" fontId="14" fillId="0" borderId="65" xfId="2" applyNumberFormat="1" applyFont="1" applyFill="1" applyBorder="1" applyAlignment="1">
      <alignment horizontal="right" vertical="center" wrapText="1"/>
    </xf>
    <xf numFmtId="9" fontId="14" fillId="0" borderId="0" xfId="1" applyFont="1" applyFill="1" applyBorder="1" applyAlignment="1">
      <alignment horizontal="right" vertical="center" wrapText="1"/>
    </xf>
    <xf numFmtId="9" fontId="14" fillId="0" borderId="61" xfId="1" applyFont="1" applyFill="1" applyBorder="1" applyAlignment="1">
      <alignment horizontal="right" vertical="center" wrapText="1"/>
    </xf>
    <xf numFmtId="180" fontId="14" fillId="0" borderId="72" xfId="2" applyNumberFormat="1" applyFont="1" applyFill="1" applyBorder="1" applyAlignment="1">
      <alignment horizontal="right" vertical="center" wrapText="1"/>
    </xf>
    <xf numFmtId="9" fontId="14" fillId="0" borderId="66" xfId="1" applyFont="1" applyFill="1" applyBorder="1" applyAlignment="1">
      <alignment horizontal="right" vertical="center" wrapText="1"/>
    </xf>
    <xf numFmtId="181" fontId="45" fillId="2" borderId="59" xfId="1" applyNumberFormat="1" applyFont="1" applyFill="1" applyBorder="1" applyAlignment="1">
      <alignment horizontal="right" vertical="center" wrapText="1"/>
    </xf>
    <xf numFmtId="181" fontId="45" fillId="2" borderId="60" xfId="1" applyNumberFormat="1" applyFont="1" applyFill="1" applyBorder="1" applyAlignment="1">
      <alignment horizontal="right" vertical="center" wrapText="1"/>
    </xf>
    <xf numFmtId="181" fontId="45" fillId="2" borderId="1" xfId="1" applyNumberFormat="1" applyFont="1" applyFill="1" applyBorder="1" applyAlignment="1">
      <alignment horizontal="right" vertical="center" wrapText="1"/>
    </xf>
    <xf numFmtId="181" fontId="45" fillId="2" borderId="67" xfId="1" applyNumberFormat="1" applyFont="1" applyFill="1" applyBorder="1" applyAlignment="1">
      <alignment horizontal="right" vertical="center" wrapText="1"/>
    </xf>
    <xf numFmtId="181" fontId="45" fillId="2" borderId="68" xfId="1" applyNumberFormat="1" applyFont="1" applyFill="1" applyBorder="1" applyAlignment="1">
      <alignment horizontal="right" vertical="center" wrapText="1"/>
    </xf>
    <xf numFmtId="181" fontId="45" fillId="2" borderId="70" xfId="1" applyNumberFormat="1" applyFont="1" applyFill="1" applyBorder="1" applyAlignment="1">
      <alignment horizontal="right" vertical="center" wrapText="1"/>
    </xf>
    <xf numFmtId="181" fontId="45" fillId="2" borderId="73" xfId="1" applyNumberFormat="1" applyFont="1" applyFill="1" applyBorder="1" applyAlignment="1">
      <alignment horizontal="right" vertical="center" wrapText="1"/>
    </xf>
    <xf numFmtId="181" fontId="45" fillId="2" borderId="69" xfId="1" applyNumberFormat="1" applyFont="1" applyFill="1" applyBorder="1" applyAlignment="1">
      <alignment horizontal="right" vertical="center" wrapText="1"/>
    </xf>
    <xf numFmtId="176" fontId="14" fillId="0" borderId="0" xfId="2" applyNumberFormat="1" applyFont="1" applyFill="1" applyBorder="1" applyAlignment="1">
      <alignment horizontal="right" vertical="center" wrapText="1"/>
    </xf>
    <xf numFmtId="181" fontId="14" fillId="0" borderId="0" xfId="1" applyNumberFormat="1" applyFont="1" applyFill="1" applyBorder="1" applyAlignment="1">
      <alignment horizontal="right" vertical="center" wrapText="1"/>
    </xf>
    <xf numFmtId="180" fontId="15" fillId="9" borderId="5" xfId="0" applyNumberFormat="1" applyFont="1" applyFill="1" applyBorder="1" applyAlignment="1">
      <alignment horizontal="center" vertical="center" wrapText="1"/>
    </xf>
    <xf numFmtId="180" fontId="15" fillId="9" borderId="2" xfId="0" applyNumberFormat="1" applyFont="1" applyFill="1" applyBorder="1" applyAlignment="1">
      <alignment horizontal="center" vertical="center" wrapText="1"/>
    </xf>
    <xf numFmtId="180" fontId="15" fillId="9" borderId="62" xfId="0" applyNumberFormat="1" applyFont="1" applyFill="1" applyBorder="1" applyAlignment="1">
      <alignment horizontal="center" vertical="center" wrapText="1"/>
    </xf>
    <xf numFmtId="0" fontId="15" fillId="9" borderId="63" xfId="0" applyFont="1" applyFill="1" applyBorder="1" applyAlignment="1">
      <alignment horizontal="center" vertical="center" wrapText="1"/>
    </xf>
    <xf numFmtId="180" fontId="15" fillId="9" borderId="63" xfId="0" applyNumberFormat="1" applyFont="1" applyFill="1" applyBorder="1" applyAlignment="1">
      <alignment horizontal="center" vertical="center" wrapText="1"/>
    </xf>
    <xf numFmtId="0" fontId="15" fillId="9" borderId="64" xfId="0" applyFont="1" applyFill="1" applyBorder="1" applyAlignment="1">
      <alignment horizontal="center" vertical="center" wrapText="1"/>
    </xf>
    <xf numFmtId="9" fontId="24" fillId="0" borderId="0" xfId="1" applyFont="1" applyFill="1" applyBorder="1" applyAlignment="1">
      <alignment horizontal="right" vertical="center" wrapText="1"/>
    </xf>
    <xf numFmtId="9" fontId="24" fillId="0" borderId="61" xfId="1" applyFont="1" applyFill="1" applyBorder="1" applyAlignment="1">
      <alignment horizontal="right" vertical="center" wrapText="1"/>
    </xf>
    <xf numFmtId="9" fontId="24" fillId="0" borderId="66" xfId="1" applyFont="1" applyFill="1" applyBorder="1" applyAlignment="1">
      <alignment horizontal="right" vertical="center" wrapText="1"/>
    </xf>
    <xf numFmtId="180" fontId="28" fillId="2" borderId="76" xfId="0" applyNumberFormat="1" applyFont="1" applyFill="1" applyBorder="1" applyAlignment="1">
      <alignment horizontal="right" vertical="center" wrapText="1"/>
    </xf>
    <xf numFmtId="180" fontId="28" fillId="2" borderId="57" xfId="0" applyNumberFormat="1" applyFont="1" applyFill="1" applyBorder="1" applyAlignment="1">
      <alignment horizontal="right" vertical="center" wrapText="1"/>
    </xf>
    <xf numFmtId="180" fontId="28" fillId="2" borderId="66" xfId="0" applyNumberFormat="1" applyFont="1" applyFill="1" applyBorder="1" applyAlignment="1">
      <alignment horizontal="right" vertical="center" wrapText="1"/>
    </xf>
    <xf numFmtId="180" fontId="28" fillId="2" borderId="65" xfId="0" applyNumberFormat="1" applyFont="1" applyFill="1" applyBorder="1" applyAlignment="1">
      <alignment horizontal="right" vertical="center" wrapText="1"/>
    </xf>
    <xf numFmtId="180" fontId="28" fillId="2" borderId="0" xfId="0" applyNumberFormat="1" applyFont="1" applyFill="1" applyAlignment="1">
      <alignment horizontal="right" vertical="center" wrapText="1"/>
    </xf>
    <xf numFmtId="179" fontId="28" fillId="2" borderId="0" xfId="0" applyNumberFormat="1" applyFont="1" applyFill="1" applyAlignment="1">
      <alignment horizontal="right" vertical="center" wrapText="1"/>
    </xf>
    <xf numFmtId="180" fontId="21" fillId="13" borderId="76" xfId="2" applyNumberFormat="1" applyFont="1" applyFill="1" applyBorder="1" applyAlignment="1">
      <alignment horizontal="right" vertical="center" wrapText="1"/>
    </xf>
    <xf numFmtId="180" fontId="21" fillId="13" borderId="57" xfId="2" applyNumberFormat="1" applyFont="1" applyFill="1" applyBorder="1" applyAlignment="1">
      <alignment horizontal="right" vertical="center" wrapText="1"/>
    </xf>
    <xf numFmtId="180" fontId="21" fillId="13" borderId="66" xfId="2" applyNumberFormat="1" applyFont="1" applyFill="1" applyBorder="1" applyAlignment="1">
      <alignment horizontal="right" vertical="center" wrapText="1"/>
    </xf>
    <xf numFmtId="180" fontId="21" fillId="13" borderId="65" xfId="2" applyNumberFormat="1" applyFont="1" applyFill="1" applyBorder="1" applyAlignment="1">
      <alignment horizontal="right" vertical="center" wrapText="1"/>
    </xf>
    <xf numFmtId="9" fontId="24" fillId="13" borderId="0" xfId="1" applyFont="1" applyFill="1" applyBorder="1" applyAlignment="1">
      <alignment horizontal="right" vertical="center" wrapText="1"/>
    </xf>
    <xf numFmtId="9" fontId="24" fillId="13" borderId="61" xfId="1" applyFont="1" applyFill="1" applyBorder="1" applyAlignment="1">
      <alignment horizontal="right" vertical="center" wrapText="1"/>
    </xf>
    <xf numFmtId="180" fontId="21" fillId="13" borderId="0" xfId="2" applyNumberFormat="1" applyFont="1" applyFill="1" applyBorder="1" applyAlignment="1">
      <alignment horizontal="right" vertical="center" wrapText="1"/>
    </xf>
    <xf numFmtId="9" fontId="24" fillId="13" borderId="66" xfId="1" applyFont="1" applyFill="1" applyBorder="1" applyAlignment="1">
      <alignment horizontal="right" vertical="center" wrapText="1"/>
    </xf>
    <xf numFmtId="180" fontId="28" fillId="2" borderId="85" xfId="0" applyNumberFormat="1" applyFont="1" applyFill="1" applyBorder="1" applyAlignment="1">
      <alignment horizontal="right" vertical="center" wrapText="1"/>
    </xf>
    <xf numFmtId="180" fontId="28" fillId="2" borderId="86" xfId="0" applyNumberFormat="1" applyFont="1" applyFill="1" applyBorder="1" applyAlignment="1">
      <alignment horizontal="right" vertical="center" wrapText="1"/>
    </xf>
    <xf numFmtId="180" fontId="28" fillId="2" borderId="87" xfId="0" applyNumberFormat="1" applyFont="1" applyFill="1" applyBorder="1" applyAlignment="1">
      <alignment horizontal="right" vertical="center" wrapText="1"/>
    </xf>
    <xf numFmtId="180" fontId="28" fillId="2" borderId="79" xfId="0" applyNumberFormat="1" applyFont="1" applyFill="1" applyBorder="1" applyAlignment="1">
      <alignment horizontal="right" vertical="center" wrapText="1"/>
    </xf>
    <xf numFmtId="9" fontId="20" fillId="2" borderId="1" xfId="1" applyFont="1" applyFill="1" applyBorder="1" applyAlignment="1">
      <alignment horizontal="right" vertical="center" wrapText="1"/>
    </xf>
    <xf numFmtId="9" fontId="20" fillId="2" borderId="60" xfId="1" applyFont="1" applyFill="1" applyBorder="1" applyAlignment="1">
      <alignment horizontal="right" vertical="center" wrapText="1"/>
    </xf>
    <xf numFmtId="180" fontId="28" fillId="2" borderId="1" xfId="0" applyNumberFormat="1" applyFont="1" applyFill="1" applyBorder="1" applyAlignment="1">
      <alignment horizontal="right" vertical="center" wrapText="1"/>
    </xf>
    <xf numFmtId="9" fontId="20" fillId="2" borderId="87" xfId="1" applyFont="1" applyFill="1" applyBorder="1" applyAlignment="1">
      <alignment horizontal="right" vertical="center" wrapText="1"/>
    </xf>
    <xf numFmtId="180" fontId="28" fillId="0" borderId="75" xfId="0" applyNumberFormat="1" applyFont="1" applyBorder="1" applyAlignment="1">
      <alignment horizontal="right" vertical="center" wrapText="1"/>
    </xf>
    <xf numFmtId="180" fontId="28" fillId="0" borderId="71" xfId="0" applyNumberFormat="1" applyFont="1" applyBorder="1" applyAlignment="1">
      <alignment horizontal="right" vertical="center" wrapText="1"/>
    </xf>
    <xf numFmtId="180" fontId="28" fillId="0" borderId="69" xfId="0" applyNumberFormat="1" applyFont="1" applyBorder="1" applyAlignment="1">
      <alignment horizontal="right" vertical="center" wrapText="1"/>
    </xf>
    <xf numFmtId="180" fontId="28" fillId="0" borderId="67" xfId="0" applyNumberFormat="1" applyFont="1" applyBorder="1" applyAlignment="1">
      <alignment horizontal="right" vertical="center" wrapText="1"/>
    </xf>
    <xf numFmtId="9" fontId="20" fillId="0" borderId="68" xfId="1" applyFont="1" applyFill="1" applyBorder="1" applyAlignment="1">
      <alignment horizontal="right" vertical="center" wrapText="1"/>
    </xf>
    <xf numFmtId="9" fontId="20" fillId="0" borderId="70" xfId="1" applyFont="1" applyFill="1" applyBorder="1" applyAlignment="1">
      <alignment horizontal="right" vertical="center" wrapText="1"/>
    </xf>
    <xf numFmtId="180" fontId="28" fillId="0" borderId="68" xfId="0" applyNumberFormat="1" applyFont="1" applyBorder="1" applyAlignment="1">
      <alignment horizontal="right" vertical="center" wrapText="1"/>
    </xf>
    <xf numFmtId="9" fontId="20" fillId="0" borderId="69" xfId="1" applyFont="1" applyFill="1" applyBorder="1" applyAlignment="1">
      <alignment horizontal="right" vertical="center" wrapText="1"/>
    </xf>
    <xf numFmtId="180" fontId="23" fillId="0" borderId="0" xfId="0" applyNumberFormat="1" applyFont="1" applyAlignment="1">
      <alignment horizontal="right" vertical="center" wrapText="1"/>
    </xf>
    <xf numFmtId="0" fontId="23" fillId="0" borderId="0" xfId="0" applyFont="1" applyAlignment="1">
      <alignment horizontal="right" vertical="center" wrapText="1"/>
    </xf>
    <xf numFmtId="180" fontId="15" fillId="9" borderId="64" xfId="0" applyNumberFormat="1" applyFont="1" applyFill="1" applyBorder="1" applyAlignment="1">
      <alignment horizontal="center" vertical="center" wrapText="1"/>
    </xf>
    <xf numFmtId="181" fontId="28" fillId="2" borderId="76" xfId="1" applyNumberFormat="1" applyFont="1" applyFill="1" applyBorder="1" applyAlignment="1">
      <alignment horizontal="right" vertical="center" wrapText="1"/>
    </xf>
    <xf numFmtId="181" fontId="28" fillId="2" borderId="57" xfId="1" applyNumberFormat="1" applyFont="1" applyFill="1" applyBorder="1" applyAlignment="1">
      <alignment horizontal="right" vertical="center" wrapText="1"/>
    </xf>
    <xf numFmtId="181" fontId="28" fillId="2" borderId="66" xfId="1" applyNumberFormat="1" applyFont="1" applyFill="1" applyBorder="1" applyAlignment="1">
      <alignment horizontal="right" vertical="center" wrapText="1"/>
    </xf>
    <xf numFmtId="181" fontId="28" fillId="2" borderId="65" xfId="1" applyNumberFormat="1" applyFont="1" applyFill="1" applyBorder="1" applyAlignment="1">
      <alignment horizontal="right" vertical="center" wrapText="1"/>
    </xf>
    <xf numFmtId="181" fontId="28" fillId="2" borderId="0" xfId="1" applyNumberFormat="1" applyFont="1" applyFill="1" applyBorder="1" applyAlignment="1">
      <alignment horizontal="right" vertical="center" wrapText="1"/>
    </xf>
    <xf numFmtId="181" fontId="21" fillId="13" borderId="76" xfId="1" applyNumberFormat="1" applyFont="1" applyFill="1" applyBorder="1" applyAlignment="1">
      <alignment horizontal="right" vertical="center" wrapText="1"/>
    </xf>
    <xf numFmtId="181" fontId="21" fillId="13" borderId="57" xfId="1" applyNumberFormat="1" applyFont="1" applyFill="1" applyBorder="1" applyAlignment="1">
      <alignment horizontal="right" vertical="center" wrapText="1"/>
    </xf>
    <xf numFmtId="181" fontId="21" fillId="13" borderId="66" xfId="1" applyNumberFormat="1" applyFont="1" applyFill="1" applyBorder="1" applyAlignment="1">
      <alignment horizontal="right" vertical="center" wrapText="1"/>
    </xf>
    <xf numFmtId="181" fontId="21" fillId="13" borderId="65" xfId="1" applyNumberFormat="1" applyFont="1" applyFill="1" applyBorder="1" applyAlignment="1">
      <alignment horizontal="right" vertical="center" wrapText="1"/>
    </xf>
    <xf numFmtId="181" fontId="24" fillId="13" borderId="0" xfId="1" applyNumberFormat="1" applyFont="1" applyFill="1" applyBorder="1" applyAlignment="1">
      <alignment horizontal="right" vertical="center" wrapText="1"/>
    </xf>
    <xf numFmtId="181" fontId="24" fillId="13" borderId="61" xfId="1" applyNumberFormat="1" applyFont="1" applyFill="1" applyBorder="1" applyAlignment="1">
      <alignment horizontal="right" vertical="center" wrapText="1"/>
    </xf>
    <xf numFmtId="181" fontId="21" fillId="13" borderId="0" xfId="1" applyNumberFormat="1" applyFont="1" applyFill="1" applyBorder="1" applyAlignment="1">
      <alignment horizontal="right" vertical="center" wrapText="1"/>
    </xf>
    <xf numFmtId="181" fontId="24" fillId="13" borderId="66" xfId="1" applyNumberFormat="1" applyFont="1" applyFill="1" applyBorder="1" applyAlignment="1">
      <alignment horizontal="right" vertical="center" wrapText="1"/>
    </xf>
    <xf numFmtId="9" fontId="28" fillId="0" borderId="103" xfId="1" applyFont="1" applyBorder="1" applyAlignment="1">
      <alignment horizontal="right" vertical="center" wrapText="1"/>
    </xf>
    <xf numFmtId="9" fontId="28" fillId="0" borderId="104" xfId="1" applyFont="1" applyBorder="1" applyAlignment="1">
      <alignment horizontal="right" vertical="center" wrapText="1"/>
    </xf>
    <xf numFmtId="9" fontId="28" fillId="0" borderId="102" xfId="1" applyFont="1" applyBorder="1" applyAlignment="1">
      <alignment horizontal="right" vertical="center" wrapText="1"/>
    </xf>
    <xf numFmtId="9" fontId="28" fillId="0" borderId="105" xfId="1" applyFont="1" applyBorder="1" applyAlignment="1">
      <alignment horizontal="right" vertical="center" wrapText="1"/>
    </xf>
    <xf numFmtId="9" fontId="20" fillId="0" borderId="106" xfId="1" applyFont="1" applyFill="1" applyBorder="1" applyAlignment="1">
      <alignment horizontal="right" vertical="center" wrapText="1"/>
    </xf>
    <xf numFmtId="9" fontId="20" fillId="0" borderId="107" xfId="1" applyFont="1" applyFill="1" applyBorder="1" applyAlignment="1">
      <alignment horizontal="right" vertical="center" wrapText="1"/>
    </xf>
    <xf numFmtId="9" fontId="28" fillId="0" borderId="106" xfId="1" applyFont="1" applyBorder="1" applyAlignment="1">
      <alignment horizontal="right" vertical="center" wrapText="1"/>
    </xf>
    <xf numFmtId="9" fontId="20" fillId="0" borderId="102" xfId="1" applyFont="1" applyFill="1" applyBorder="1" applyAlignment="1">
      <alignment horizontal="right" vertical="center" wrapText="1"/>
    </xf>
    <xf numFmtId="9" fontId="20" fillId="0" borderId="101" xfId="1" applyFont="1" applyFill="1" applyBorder="1" applyAlignment="1">
      <alignment horizontal="right" vertical="center" wrapText="1"/>
    </xf>
    <xf numFmtId="178" fontId="14" fillId="0" borderId="0" xfId="1" applyNumberFormat="1" applyFont="1" applyFill="1" applyBorder="1" applyAlignment="1">
      <alignment vertical="center" wrapText="1"/>
    </xf>
    <xf numFmtId="0" fontId="14" fillId="0" borderId="0" xfId="0" applyFont="1" applyAlignment="1">
      <alignment vertical="center" wrapText="1"/>
    </xf>
    <xf numFmtId="9" fontId="14" fillId="0" borderId="0" xfId="1" applyFont="1" applyFill="1" applyBorder="1" applyAlignment="1">
      <alignment vertical="center" wrapText="1"/>
    </xf>
    <xf numFmtId="178" fontId="15" fillId="9" borderId="5" xfId="0" applyNumberFormat="1" applyFont="1" applyFill="1" applyBorder="1" applyAlignment="1">
      <alignment horizontal="center" vertical="center" wrapText="1"/>
    </xf>
    <xf numFmtId="178" fontId="15" fillId="9" borderId="2" xfId="0" applyNumberFormat="1"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81" xfId="0" applyFont="1" applyFill="1" applyBorder="1" applyAlignment="1">
      <alignment horizontal="center" vertical="center" wrapText="1"/>
    </xf>
    <xf numFmtId="0" fontId="15" fillId="9" borderId="56" xfId="0" applyFont="1" applyFill="1" applyBorder="1" applyAlignment="1">
      <alignment horizontal="center" vertical="center" wrapText="1"/>
    </xf>
    <xf numFmtId="178" fontId="22" fillId="10" borderId="58" xfId="1" applyNumberFormat="1" applyFont="1" applyFill="1" applyBorder="1" applyAlignment="1">
      <alignment vertical="center" wrapText="1"/>
    </xf>
    <xf numFmtId="178" fontId="22" fillId="10" borderId="61" xfId="1" applyNumberFormat="1" applyFont="1" applyFill="1" applyBorder="1" applyAlignment="1">
      <alignment vertical="center" wrapText="1"/>
    </xf>
    <xf numFmtId="41" fontId="21" fillId="10" borderId="3" xfId="2" applyFont="1" applyFill="1" applyBorder="1" applyAlignment="1">
      <alignment vertical="center" wrapText="1"/>
    </xf>
    <xf numFmtId="9" fontId="23" fillId="10" borderId="0" xfId="1" applyFont="1" applyFill="1" applyBorder="1" applyAlignment="1">
      <alignment vertical="center" wrapText="1"/>
    </xf>
    <xf numFmtId="9" fontId="23" fillId="10" borderId="80" xfId="1" applyFont="1" applyFill="1" applyBorder="1" applyAlignment="1">
      <alignment vertical="center" wrapText="1"/>
    </xf>
    <xf numFmtId="41" fontId="21" fillId="10" borderId="0" xfId="2" applyFont="1" applyFill="1" applyBorder="1" applyAlignment="1">
      <alignment vertical="center" wrapText="1"/>
    </xf>
    <xf numFmtId="9" fontId="23" fillId="10" borderId="4" xfId="1" applyFont="1" applyFill="1" applyBorder="1" applyAlignment="1">
      <alignment vertical="center" wrapText="1"/>
    </xf>
    <xf numFmtId="178" fontId="22" fillId="8" borderId="58" xfId="1" applyNumberFormat="1" applyFont="1" applyFill="1" applyBorder="1" applyAlignment="1">
      <alignment vertical="center" wrapText="1"/>
    </xf>
    <xf numFmtId="178" fontId="22" fillId="8" borderId="61" xfId="1" applyNumberFormat="1" applyFont="1" applyFill="1" applyBorder="1" applyAlignment="1">
      <alignment vertical="center" wrapText="1"/>
    </xf>
    <xf numFmtId="41" fontId="21" fillId="8" borderId="3" xfId="2" applyFont="1" applyFill="1" applyBorder="1" applyAlignment="1">
      <alignment vertical="center" wrapText="1"/>
    </xf>
    <xf numFmtId="9" fontId="23" fillId="8" borderId="0" xfId="1" applyFont="1" applyFill="1" applyBorder="1" applyAlignment="1">
      <alignment vertical="center" wrapText="1"/>
    </xf>
    <xf numFmtId="9" fontId="23" fillId="8" borderId="80" xfId="1" applyFont="1" applyFill="1" applyBorder="1" applyAlignment="1">
      <alignment vertical="center" wrapText="1"/>
    </xf>
    <xf numFmtId="9" fontId="23" fillId="8" borderId="4" xfId="1" applyFont="1" applyFill="1" applyBorder="1" applyAlignment="1">
      <alignment vertical="center" wrapText="1"/>
    </xf>
    <xf numFmtId="178" fontId="23" fillId="0" borderId="58" xfId="1" applyNumberFormat="1" applyFont="1" applyFill="1" applyBorder="1" applyAlignment="1">
      <alignment vertical="center" wrapText="1"/>
    </xf>
    <xf numFmtId="178" fontId="23" fillId="0" borderId="61" xfId="1" applyNumberFormat="1" applyFont="1" applyFill="1" applyBorder="1" applyAlignment="1">
      <alignment vertical="center" wrapText="1"/>
    </xf>
    <xf numFmtId="41" fontId="14" fillId="0" borderId="3" xfId="2" applyFont="1" applyFill="1" applyBorder="1" applyAlignment="1">
      <alignment vertical="center" wrapText="1"/>
    </xf>
    <xf numFmtId="9" fontId="23" fillId="0" borderId="0" xfId="1" applyFont="1" applyFill="1" applyBorder="1" applyAlignment="1">
      <alignment vertical="center" wrapText="1"/>
    </xf>
    <xf numFmtId="9" fontId="23" fillId="0" borderId="80" xfId="1" applyFont="1" applyFill="1" applyBorder="1" applyAlignment="1">
      <alignment vertical="center" wrapText="1"/>
    </xf>
    <xf numFmtId="9" fontId="23" fillId="0" borderId="4" xfId="1" applyFont="1" applyFill="1" applyBorder="1" applyAlignment="1">
      <alignment vertical="center" wrapText="1"/>
    </xf>
    <xf numFmtId="179" fontId="23" fillId="0" borderId="61" xfId="1" applyNumberFormat="1" applyFont="1" applyFill="1" applyBorder="1" applyAlignment="1">
      <alignment vertical="center" wrapText="1"/>
    </xf>
    <xf numFmtId="41" fontId="23" fillId="8" borderId="58" xfId="2" applyFont="1" applyFill="1" applyBorder="1" applyAlignment="1">
      <alignment vertical="center" wrapText="1"/>
    </xf>
    <xf numFmtId="41" fontId="23" fillId="8" borderId="61" xfId="2" applyFont="1" applyFill="1" applyBorder="1" applyAlignment="1">
      <alignment vertical="center" wrapText="1"/>
    </xf>
    <xf numFmtId="41" fontId="23" fillId="8" borderId="0" xfId="2" applyFont="1" applyFill="1" applyBorder="1" applyAlignment="1">
      <alignment vertical="center" wrapText="1"/>
    </xf>
    <xf numFmtId="41" fontId="23" fillId="8" borderId="80" xfId="2" applyFont="1" applyFill="1" applyBorder="1" applyAlignment="1">
      <alignment vertical="center" wrapText="1"/>
    </xf>
    <xf numFmtId="41" fontId="23" fillId="8" borderId="4" xfId="2" applyFont="1" applyFill="1" applyBorder="1" applyAlignment="1">
      <alignment vertical="center" wrapText="1"/>
    </xf>
    <xf numFmtId="178" fontId="22" fillId="10" borderId="59" xfId="1" applyNumberFormat="1" applyFont="1" applyFill="1" applyBorder="1" applyAlignment="1">
      <alignment vertical="center" wrapText="1"/>
    </xf>
    <xf numFmtId="178" fontId="22" fillId="10" borderId="60" xfId="1" applyNumberFormat="1" applyFont="1" applyFill="1" applyBorder="1" applyAlignment="1">
      <alignment vertical="center" wrapText="1"/>
    </xf>
    <xf numFmtId="41" fontId="21" fillId="10" borderId="6" xfId="2" applyFont="1" applyFill="1" applyBorder="1" applyAlignment="1">
      <alignment vertical="center" wrapText="1"/>
    </xf>
    <xf numFmtId="9" fontId="23" fillId="10" borderId="1" xfId="1" applyFont="1" applyFill="1" applyBorder="1" applyAlignment="1">
      <alignment vertical="center" wrapText="1"/>
    </xf>
    <xf numFmtId="9" fontId="23" fillId="10" borderId="82" xfId="1" applyFont="1" applyFill="1" applyBorder="1" applyAlignment="1">
      <alignment vertical="center" wrapText="1"/>
    </xf>
    <xf numFmtId="41" fontId="21" fillId="10" borderId="1" xfId="2" applyFont="1" applyFill="1" applyBorder="1" applyAlignment="1">
      <alignment vertical="center" wrapText="1"/>
    </xf>
    <xf numFmtId="9" fontId="23" fillId="10" borderId="7" xfId="1" applyFont="1" applyFill="1" applyBorder="1" applyAlignment="1">
      <alignment vertical="center" wrapText="1"/>
    </xf>
    <xf numFmtId="178" fontId="14" fillId="0" borderId="3" xfId="1" applyNumberFormat="1" applyFont="1" applyFill="1" applyBorder="1" applyAlignment="1">
      <alignment vertical="center" wrapText="1"/>
    </xf>
    <xf numFmtId="178" fontId="4" fillId="0" borderId="0" xfId="2" applyNumberFormat="1" applyFont="1" applyBorder="1" applyAlignment="1">
      <alignment vertical="center" wrapText="1"/>
    </xf>
    <xf numFmtId="9" fontId="4" fillId="0" borderId="0" xfId="1" applyFont="1" applyBorder="1" applyAlignment="1">
      <alignment vertical="center" wrapText="1"/>
    </xf>
    <xf numFmtId="178" fontId="32" fillId="0" borderId="0" xfId="2" applyNumberFormat="1" applyFont="1" applyBorder="1" applyAlignment="1">
      <alignment vertical="center" wrapText="1"/>
    </xf>
    <xf numFmtId="0" fontId="13" fillId="9" borderId="83" xfId="0" applyFont="1" applyFill="1" applyBorder="1" applyAlignment="1">
      <alignment horizontal="center" vertical="center" wrapText="1"/>
    </xf>
    <xf numFmtId="0" fontId="13" fillId="9" borderId="81" xfId="0" applyFont="1" applyFill="1" applyBorder="1" applyAlignment="1">
      <alignment horizontal="center" vertical="center" wrapText="1"/>
    </xf>
    <xf numFmtId="0" fontId="13" fillId="9" borderId="56" xfId="0" applyFont="1" applyFill="1" applyBorder="1" applyAlignment="1">
      <alignment horizontal="center" vertical="center" wrapText="1"/>
    </xf>
    <xf numFmtId="0" fontId="13" fillId="9" borderId="5" xfId="0" applyFont="1" applyFill="1" applyBorder="1" applyAlignment="1">
      <alignment horizontal="center" vertical="center" wrapText="1"/>
    </xf>
    <xf numFmtId="9" fontId="13" fillId="9" borderId="2" xfId="1" applyFont="1" applyFill="1" applyBorder="1" applyAlignment="1">
      <alignment horizontal="center" vertical="center" wrapText="1"/>
    </xf>
    <xf numFmtId="9" fontId="13" fillId="9" borderId="81" xfId="1" applyFont="1" applyFill="1" applyBorder="1" applyAlignment="1">
      <alignment horizontal="center" vertical="center" wrapText="1"/>
    </xf>
    <xf numFmtId="0" fontId="13" fillId="9" borderId="2" xfId="0" applyFont="1" applyFill="1" applyBorder="1" applyAlignment="1">
      <alignment horizontal="center" vertical="center" wrapText="1"/>
    </xf>
    <xf numFmtId="9" fontId="13" fillId="9" borderId="56" xfId="1" applyFont="1" applyFill="1" applyBorder="1" applyAlignment="1">
      <alignment horizontal="center" vertical="center" wrapText="1"/>
    </xf>
    <xf numFmtId="41" fontId="2" fillId="3" borderId="84" xfId="2" applyFont="1" applyFill="1" applyBorder="1" applyAlignment="1">
      <alignment horizontal="right" vertical="center" wrapText="1"/>
    </xf>
    <xf numFmtId="41" fontId="2" fillId="3" borderId="80" xfId="2" applyFont="1" applyFill="1" applyBorder="1" applyAlignment="1">
      <alignment horizontal="right" vertical="center" wrapText="1"/>
    </xf>
    <xf numFmtId="41" fontId="2" fillId="3" borderId="4" xfId="2" applyFont="1" applyFill="1" applyBorder="1" applyAlignment="1">
      <alignment horizontal="right" vertical="center" wrapText="1"/>
    </xf>
    <xf numFmtId="41" fontId="2" fillId="3" borderId="3" xfId="2" applyFont="1" applyFill="1" applyBorder="1" applyAlignment="1">
      <alignment horizontal="right" vertical="center" wrapText="1"/>
    </xf>
    <xf numFmtId="9" fontId="6" fillId="3" borderId="0" xfId="1" applyFont="1" applyFill="1" applyBorder="1" applyAlignment="1">
      <alignment horizontal="right" vertical="center" wrapText="1"/>
    </xf>
    <xf numFmtId="9" fontId="6" fillId="3" borderId="80" xfId="1" applyFont="1" applyFill="1" applyBorder="1" applyAlignment="1">
      <alignment horizontal="right" vertical="center" wrapText="1"/>
    </xf>
    <xf numFmtId="41" fontId="2" fillId="3" borderId="0" xfId="2" applyFont="1" applyFill="1" applyBorder="1" applyAlignment="1">
      <alignment horizontal="right" vertical="center" wrapText="1"/>
    </xf>
    <xf numFmtId="9" fontId="6" fillId="3" borderId="4" xfId="1" applyFont="1" applyFill="1" applyBorder="1" applyAlignment="1">
      <alignment horizontal="right" vertical="center" wrapText="1"/>
    </xf>
    <xf numFmtId="41" fontId="2" fillId="2" borderId="84" xfId="2" applyFont="1" applyFill="1" applyBorder="1" applyAlignment="1">
      <alignment horizontal="right" vertical="center" wrapText="1"/>
    </xf>
    <xf numFmtId="41" fontId="2" fillId="2" borderId="80" xfId="2" applyFont="1" applyFill="1" applyBorder="1" applyAlignment="1">
      <alignment horizontal="right" vertical="center" wrapText="1"/>
    </xf>
    <xf numFmtId="41" fontId="2" fillId="2" borderId="4" xfId="2" applyFont="1" applyFill="1" applyBorder="1" applyAlignment="1">
      <alignment horizontal="right" vertical="center" wrapText="1"/>
    </xf>
    <xf numFmtId="41" fontId="2" fillId="2" borderId="3" xfId="2" applyFont="1" applyFill="1" applyBorder="1" applyAlignment="1">
      <alignment horizontal="right" vertical="center" wrapText="1"/>
    </xf>
    <xf numFmtId="9" fontId="6" fillId="2" borderId="0" xfId="1" applyFont="1" applyFill="1" applyBorder="1" applyAlignment="1">
      <alignment horizontal="right" vertical="center" wrapText="1"/>
    </xf>
    <xf numFmtId="9" fontId="6" fillId="2" borderId="80" xfId="1" applyFont="1" applyFill="1" applyBorder="1" applyAlignment="1">
      <alignment horizontal="right" vertical="center" wrapText="1"/>
    </xf>
    <xf numFmtId="41" fontId="2" fillId="2" borderId="0" xfId="2" applyFont="1" applyFill="1" applyBorder="1" applyAlignment="1">
      <alignment horizontal="right" vertical="center" wrapText="1"/>
    </xf>
    <xf numFmtId="9" fontId="6" fillId="2" borderId="4" xfId="1" applyFont="1" applyFill="1" applyBorder="1" applyAlignment="1">
      <alignment horizontal="right" vertical="center" wrapText="1"/>
    </xf>
    <xf numFmtId="41" fontId="4" fillId="0" borderId="84" xfId="2" applyFont="1" applyFill="1" applyBorder="1" applyAlignment="1">
      <alignment horizontal="right" vertical="center" wrapText="1"/>
    </xf>
    <xf numFmtId="41" fontId="4" fillId="0" borderId="80" xfId="2" applyFont="1" applyFill="1" applyBorder="1" applyAlignment="1">
      <alignment horizontal="right" vertical="center" wrapText="1"/>
    </xf>
    <xf numFmtId="41" fontId="4" fillId="0" borderId="4" xfId="2" applyFont="1" applyFill="1" applyBorder="1" applyAlignment="1">
      <alignment horizontal="right" vertical="center" wrapText="1"/>
    </xf>
    <xf numFmtId="41" fontId="4" fillId="0" borderId="3" xfId="2" applyFont="1" applyFill="1" applyBorder="1" applyAlignment="1">
      <alignment horizontal="right" vertical="center" wrapText="1"/>
    </xf>
    <xf numFmtId="9" fontId="6" fillId="0" borderId="0" xfId="1" applyFont="1" applyFill="1" applyBorder="1" applyAlignment="1">
      <alignment horizontal="right" vertical="center" wrapText="1"/>
    </xf>
    <xf numFmtId="9" fontId="6" fillId="0" borderId="80" xfId="1" applyFont="1" applyFill="1" applyBorder="1" applyAlignment="1">
      <alignment horizontal="right" vertical="center" wrapText="1"/>
    </xf>
    <xf numFmtId="41" fontId="4" fillId="0" borderId="0" xfId="2" applyFont="1" applyFill="1" applyBorder="1" applyAlignment="1">
      <alignment horizontal="right" vertical="center" wrapText="1"/>
    </xf>
    <xf numFmtId="9" fontId="6" fillId="0" borderId="4" xfId="1" applyFont="1" applyFill="1" applyBorder="1" applyAlignment="1">
      <alignment horizontal="right" vertical="center" wrapText="1"/>
    </xf>
    <xf numFmtId="181" fontId="29" fillId="0" borderId="4" xfId="1" applyNumberFormat="1" applyFont="1" applyFill="1" applyBorder="1" applyAlignment="1">
      <alignment horizontal="right" vertical="center" wrapText="1"/>
    </xf>
    <xf numFmtId="41" fontId="4" fillId="10" borderId="84" xfId="2" applyFont="1" applyFill="1" applyBorder="1" applyAlignment="1">
      <alignment horizontal="right" vertical="center" wrapText="1"/>
    </xf>
    <xf numFmtId="41" fontId="4" fillId="10" borderId="80" xfId="2" applyFont="1" applyFill="1" applyBorder="1" applyAlignment="1">
      <alignment horizontal="right" vertical="center" wrapText="1"/>
    </xf>
    <xf numFmtId="41" fontId="4" fillId="10" borderId="4" xfId="2" applyFont="1" applyFill="1" applyBorder="1" applyAlignment="1">
      <alignment horizontal="right" vertical="center" wrapText="1"/>
    </xf>
    <xf numFmtId="41" fontId="4" fillId="10" borderId="3" xfId="2" applyFont="1" applyFill="1" applyBorder="1" applyAlignment="1">
      <alignment horizontal="right" vertical="center" wrapText="1"/>
    </xf>
    <xf numFmtId="9" fontId="6" fillId="10" borderId="0" xfId="1" applyFont="1" applyFill="1" applyBorder="1" applyAlignment="1">
      <alignment horizontal="right" vertical="center" wrapText="1"/>
    </xf>
    <xf numFmtId="9" fontId="6" fillId="10" borderId="80" xfId="1" applyFont="1" applyFill="1" applyBorder="1" applyAlignment="1">
      <alignment horizontal="right" vertical="center" wrapText="1"/>
    </xf>
    <xf numFmtId="41" fontId="4" fillId="10" borderId="0" xfId="2" applyFont="1" applyFill="1" applyBorder="1" applyAlignment="1">
      <alignment horizontal="right" vertical="center" wrapText="1"/>
    </xf>
    <xf numFmtId="9" fontId="6" fillId="10" borderId="4" xfId="1" applyFont="1" applyFill="1" applyBorder="1" applyAlignment="1">
      <alignment horizontal="right" vertical="center" wrapText="1"/>
    </xf>
    <xf numFmtId="180" fontId="22" fillId="0" borderId="0" xfId="0" applyNumberFormat="1" applyFont="1" applyAlignment="1">
      <alignment horizontal="right" vertical="center" wrapText="1"/>
    </xf>
    <xf numFmtId="0" fontId="22" fillId="0" borderId="0" xfId="0" applyFont="1" applyAlignment="1">
      <alignment horizontal="right" vertical="center" wrapText="1"/>
    </xf>
    <xf numFmtId="180" fontId="5" fillId="0" borderId="0" xfId="0" applyNumberFormat="1" applyFont="1" applyAlignment="1">
      <alignment horizontal="center" vertical="center" wrapText="1"/>
    </xf>
    <xf numFmtId="0" fontId="5" fillId="0" borderId="0" xfId="0" applyFont="1" applyAlignment="1">
      <alignment horizontal="center" vertical="center" wrapText="1"/>
    </xf>
    <xf numFmtId="49" fontId="13" fillId="9" borderId="5" xfId="0" applyNumberFormat="1" applyFont="1" applyFill="1" applyBorder="1" applyAlignment="1">
      <alignment horizontal="center" vertical="center" wrapText="1"/>
    </xf>
    <xf numFmtId="191" fontId="13" fillId="9" borderId="2" xfId="0" applyNumberFormat="1" applyFont="1" applyFill="1" applyBorder="1" applyAlignment="1">
      <alignment horizontal="center" vertical="center" wrapText="1"/>
    </xf>
    <xf numFmtId="191" fontId="13" fillId="9" borderId="63" xfId="0" applyNumberFormat="1" applyFont="1" applyFill="1" applyBorder="1" applyAlignment="1">
      <alignment horizontal="center" vertical="center" wrapText="1"/>
    </xf>
    <xf numFmtId="191" fontId="13" fillId="9" borderId="56" xfId="0" applyNumberFormat="1" applyFont="1" applyFill="1" applyBorder="1" applyAlignment="1">
      <alignment horizontal="center" vertical="center" wrapText="1"/>
    </xf>
    <xf numFmtId="178" fontId="4" fillId="0" borderId="0" xfId="2" applyNumberFormat="1" applyFont="1" applyAlignment="1">
      <alignment vertical="center" wrapText="1"/>
    </xf>
    <xf numFmtId="180" fontId="14" fillId="0" borderId="0" xfId="0" applyNumberFormat="1" applyFont="1" applyAlignment="1">
      <alignment vertical="center" wrapText="1"/>
    </xf>
    <xf numFmtId="180" fontId="22" fillId="0" borderId="0" xfId="0" applyNumberFormat="1" applyFont="1" applyAlignment="1">
      <alignment vertical="center" wrapText="1"/>
    </xf>
    <xf numFmtId="0" fontId="22" fillId="0" borderId="0" xfId="0" applyFont="1" applyAlignment="1">
      <alignment vertical="center" wrapText="1"/>
    </xf>
    <xf numFmtId="184" fontId="22" fillId="0" borderId="0" xfId="0" applyNumberFormat="1" applyFont="1" applyAlignment="1">
      <alignment vertical="center" wrapText="1"/>
    </xf>
    <xf numFmtId="0" fontId="15" fillId="9" borderId="88" xfId="0" applyFont="1" applyFill="1" applyBorder="1" applyAlignment="1">
      <alignment horizontal="center" vertical="center" wrapText="1"/>
    </xf>
    <xf numFmtId="0" fontId="15" fillId="9" borderId="91" xfId="0" applyFont="1" applyFill="1" applyBorder="1" applyAlignment="1">
      <alignment horizontal="center" vertical="center" wrapText="1"/>
    </xf>
    <xf numFmtId="0" fontId="15" fillId="9" borderId="93" xfId="0" applyFont="1" applyFill="1" applyBorder="1" applyAlignment="1">
      <alignment horizontal="center" vertical="center" wrapText="1"/>
    </xf>
    <xf numFmtId="180" fontId="21" fillId="2" borderId="89" xfId="2" applyNumberFormat="1" applyFont="1" applyFill="1" applyBorder="1" applyAlignment="1">
      <alignment horizontal="right" vertical="center" wrapText="1"/>
    </xf>
    <xf numFmtId="180" fontId="21" fillId="2" borderId="94" xfId="2" applyNumberFormat="1" applyFont="1" applyFill="1" applyBorder="1" applyAlignment="1">
      <alignment horizontal="right" vertical="center" wrapText="1"/>
    </xf>
    <xf numFmtId="9" fontId="24" fillId="2" borderId="95" xfId="1" applyFont="1" applyFill="1" applyBorder="1" applyAlignment="1">
      <alignment horizontal="right" vertical="center" wrapText="1"/>
    </xf>
    <xf numFmtId="186" fontId="23" fillId="0" borderId="89" xfId="2" applyNumberFormat="1" applyFont="1" applyFill="1" applyBorder="1" applyAlignment="1">
      <alignment horizontal="right" vertical="center" wrapText="1"/>
    </xf>
    <xf numFmtId="186" fontId="23" fillId="0" borderId="94" xfId="2" applyNumberFormat="1" applyFont="1" applyFill="1" applyBorder="1" applyAlignment="1">
      <alignment horizontal="right" vertical="center" wrapText="1"/>
    </xf>
    <xf numFmtId="9" fontId="23" fillId="0" borderId="95" xfId="1" applyFont="1" applyFill="1" applyBorder="1" applyAlignment="1">
      <alignment horizontal="right" vertical="center" wrapText="1"/>
    </xf>
    <xf numFmtId="188" fontId="23" fillId="0" borderId="94" xfId="2" applyNumberFormat="1" applyFont="1" applyFill="1" applyBorder="1" applyAlignment="1">
      <alignment horizontal="right" vertical="center" wrapText="1"/>
    </xf>
    <xf numFmtId="181" fontId="25" fillId="0" borderId="89" xfId="1" applyNumberFormat="1" applyFont="1" applyFill="1" applyBorder="1" applyAlignment="1">
      <alignment horizontal="right" vertical="center" wrapText="1"/>
    </xf>
    <xf numFmtId="181" fontId="25" fillId="0" borderId="94" xfId="1" applyNumberFormat="1" applyFont="1" applyFill="1" applyBorder="1" applyAlignment="1">
      <alignment horizontal="right" vertical="center" wrapText="1"/>
    </xf>
    <xf numFmtId="180" fontId="21" fillId="2" borderId="89" xfId="0" applyNumberFormat="1" applyFont="1" applyFill="1" applyBorder="1" applyAlignment="1">
      <alignment horizontal="right" vertical="center" wrapText="1"/>
    </xf>
    <xf numFmtId="180" fontId="21" fillId="2" borderId="94" xfId="0" applyNumberFormat="1" applyFont="1" applyFill="1" applyBorder="1" applyAlignment="1">
      <alignment horizontal="right" vertical="center" wrapText="1"/>
    </xf>
    <xf numFmtId="181" fontId="26" fillId="2" borderId="89" xfId="1" applyNumberFormat="1" applyFont="1" applyFill="1" applyBorder="1" applyAlignment="1">
      <alignment horizontal="right" vertical="center" wrapText="1"/>
    </xf>
    <xf numFmtId="181" fontId="26" fillId="2" borderId="94" xfId="1" applyNumberFormat="1" applyFont="1" applyFill="1" applyBorder="1" applyAlignment="1">
      <alignment horizontal="right" vertical="center" wrapText="1"/>
    </xf>
    <xf numFmtId="181" fontId="26" fillId="2" borderId="95" xfId="1" applyNumberFormat="1" applyFont="1" applyFill="1" applyBorder="1" applyAlignment="1">
      <alignment horizontal="right" vertical="center" wrapText="1"/>
    </xf>
    <xf numFmtId="186" fontId="23" fillId="0" borderId="89" xfId="1" applyNumberFormat="1" applyFont="1" applyFill="1" applyBorder="1" applyAlignment="1">
      <alignment horizontal="right" vertical="center" wrapText="1"/>
    </xf>
    <xf numFmtId="186" fontId="23" fillId="0" borderId="94" xfId="1" applyNumberFormat="1" applyFont="1" applyFill="1" applyBorder="1" applyAlignment="1">
      <alignment horizontal="right" vertical="center" wrapText="1"/>
    </xf>
    <xf numFmtId="188" fontId="23" fillId="0" borderId="94" xfId="1" applyNumberFormat="1" applyFont="1" applyFill="1" applyBorder="1" applyAlignment="1">
      <alignment horizontal="right" vertical="center" wrapText="1"/>
    </xf>
    <xf numFmtId="9" fontId="20" fillId="2" borderId="95" xfId="1" applyFont="1" applyFill="1" applyBorder="1" applyAlignment="1">
      <alignment horizontal="right" vertical="center" wrapText="1"/>
    </xf>
    <xf numFmtId="181" fontId="26" fillId="2" borderId="90" xfId="1" applyNumberFormat="1" applyFont="1" applyFill="1" applyBorder="1" applyAlignment="1">
      <alignment horizontal="right" vertical="center" wrapText="1"/>
    </xf>
    <xf numFmtId="181" fontId="26" fillId="2" borderId="92" xfId="1" applyNumberFormat="1" applyFont="1" applyFill="1" applyBorder="1" applyAlignment="1">
      <alignment horizontal="right" vertical="center" wrapText="1"/>
    </xf>
    <xf numFmtId="181" fontId="26" fillId="2" borderId="96" xfId="1" applyNumberFormat="1" applyFont="1" applyFill="1" applyBorder="1" applyAlignment="1">
      <alignment horizontal="right" vertical="center" wrapText="1"/>
    </xf>
    <xf numFmtId="180" fontId="14" fillId="0" borderId="0" xfId="2" applyNumberFormat="1" applyFont="1" applyFill="1" applyBorder="1" applyAlignment="1">
      <alignment horizontal="center" vertical="center" wrapText="1"/>
    </xf>
    <xf numFmtId="176" fontId="14" fillId="0" borderId="0" xfId="2" applyNumberFormat="1" applyFont="1" applyFill="1" applyBorder="1" applyAlignment="1">
      <alignment vertical="center" wrapText="1"/>
    </xf>
    <xf numFmtId="9" fontId="14" fillId="0" borderId="0" xfId="1" applyFont="1" applyFill="1" applyBorder="1" applyAlignment="1">
      <alignment horizontal="center" vertical="center" wrapText="1"/>
    </xf>
    <xf numFmtId="180" fontId="21" fillId="0" borderId="0" xfId="0" applyNumberFormat="1" applyFont="1" applyAlignment="1">
      <alignment horizontal="left" vertical="center" wrapText="1"/>
    </xf>
    <xf numFmtId="9" fontId="24" fillId="0" borderId="95" xfId="1" applyFont="1" applyFill="1" applyBorder="1" applyAlignment="1">
      <alignment horizontal="right" vertical="center" wrapText="1"/>
    </xf>
    <xf numFmtId="180" fontId="28" fillId="2" borderId="89" xfId="0" applyNumberFormat="1" applyFont="1" applyFill="1" applyBorder="1" applyAlignment="1">
      <alignment horizontal="right" vertical="center" wrapText="1"/>
    </xf>
    <xf numFmtId="180" fontId="28" fillId="2" borderId="94" xfId="0" applyNumberFormat="1" applyFont="1" applyFill="1" applyBorder="1" applyAlignment="1">
      <alignment horizontal="right" vertical="center" wrapText="1"/>
    </xf>
    <xf numFmtId="180" fontId="21" fillId="13" borderId="89" xfId="2" applyNumberFormat="1" applyFont="1" applyFill="1" applyBorder="1" applyAlignment="1">
      <alignment horizontal="right" vertical="center" wrapText="1"/>
    </xf>
    <xf numFmtId="180" fontId="21" fillId="13" borderId="94" xfId="2" applyNumberFormat="1" applyFont="1" applyFill="1" applyBorder="1" applyAlignment="1">
      <alignment horizontal="right" vertical="center" wrapText="1"/>
    </xf>
    <xf numFmtId="9" fontId="24" fillId="13" borderId="95" xfId="1" applyFont="1" applyFill="1" applyBorder="1" applyAlignment="1">
      <alignment horizontal="right" vertical="center" wrapText="1"/>
    </xf>
    <xf numFmtId="180" fontId="28" fillId="0" borderId="98" xfId="0" applyNumberFormat="1" applyFont="1" applyBorder="1" applyAlignment="1">
      <alignment horizontal="right" vertical="center" wrapText="1"/>
    </xf>
    <xf numFmtId="180" fontId="28" fillId="0" borderId="99" xfId="0" applyNumberFormat="1" applyFont="1" applyBorder="1" applyAlignment="1">
      <alignment horizontal="right" vertical="center" wrapText="1"/>
    </xf>
    <xf numFmtId="9" fontId="20" fillId="0" borderId="100" xfId="1" applyFont="1" applyFill="1" applyBorder="1" applyAlignment="1">
      <alignment horizontal="right" vertical="center" wrapText="1"/>
    </xf>
    <xf numFmtId="178" fontId="28" fillId="0" borderId="99" xfId="0" applyNumberFormat="1" applyFont="1" applyBorder="1" applyAlignment="1">
      <alignment horizontal="right" vertical="center" wrapText="1"/>
    </xf>
    <xf numFmtId="178" fontId="20" fillId="0" borderId="100" xfId="1" applyNumberFormat="1" applyFont="1" applyFill="1" applyBorder="1" applyAlignment="1">
      <alignment horizontal="right" vertical="center" wrapText="1"/>
    </xf>
    <xf numFmtId="180" fontId="23" fillId="0" borderId="0" xfId="0" applyNumberFormat="1" applyFont="1" applyAlignment="1">
      <alignment horizontal="center" vertical="center" wrapText="1"/>
    </xf>
    <xf numFmtId="0" fontId="23" fillId="0" borderId="0" xfId="0" applyFont="1" applyAlignment="1">
      <alignment vertical="center" wrapText="1"/>
    </xf>
    <xf numFmtId="180" fontId="14" fillId="0" borderId="0" xfId="0" applyNumberFormat="1" applyFont="1" applyAlignment="1">
      <alignment horizontal="left" vertical="center" wrapText="1"/>
    </xf>
    <xf numFmtId="181" fontId="28" fillId="2" borderId="89" xfId="1" applyNumberFormat="1" applyFont="1" applyFill="1" applyBorder="1" applyAlignment="1">
      <alignment horizontal="right" vertical="center" wrapText="1"/>
    </xf>
    <xf numFmtId="181" fontId="28" fillId="2" borderId="94" xfId="1" applyNumberFormat="1" applyFont="1" applyFill="1" applyBorder="1" applyAlignment="1">
      <alignment horizontal="right" vertical="center" wrapText="1"/>
    </xf>
    <xf numFmtId="181" fontId="28" fillId="0" borderId="90" xfId="1" applyNumberFormat="1" applyFont="1" applyFill="1" applyBorder="1" applyAlignment="1">
      <alignment horizontal="right" vertical="center" wrapText="1"/>
    </xf>
    <xf numFmtId="181" fontId="28" fillId="0" borderId="92" xfId="1" applyNumberFormat="1" applyFont="1" applyFill="1" applyBorder="1" applyAlignment="1">
      <alignment horizontal="right" vertical="center" wrapText="1"/>
    </xf>
    <xf numFmtId="9" fontId="20" fillId="0" borderId="96" xfId="1" applyFont="1" applyFill="1" applyBorder="1" applyAlignment="1">
      <alignment horizontal="right" vertical="center" wrapText="1"/>
    </xf>
    <xf numFmtId="178" fontId="14" fillId="0" borderId="0" xfId="1" applyNumberFormat="1" applyFont="1" applyFill="1" applyBorder="1" applyAlignment="1">
      <alignment horizontal="right" vertical="center" wrapText="1"/>
    </xf>
    <xf numFmtId="178" fontId="22" fillId="10" borderId="89" xfId="1" applyNumberFormat="1" applyFont="1" applyFill="1" applyBorder="1" applyAlignment="1">
      <alignment horizontal="right" vertical="center" wrapText="1"/>
    </xf>
    <xf numFmtId="178" fontId="22" fillId="10" borderId="94" xfId="1" applyNumberFormat="1" applyFont="1" applyFill="1" applyBorder="1" applyAlignment="1">
      <alignment horizontal="right" vertical="center" wrapText="1"/>
    </xf>
    <xf numFmtId="9" fontId="23" fillId="10" borderId="95" xfId="1" applyFont="1" applyFill="1" applyBorder="1" applyAlignment="1">
      <alignment horizontal="right" vertical="center" wrapText="1"/>
    </xf>
    <xf numFmtId="178" fontId="22" fillId="8" borderId="89" xfId="1" applyNumberFormat="1" applyFont="1" applyFill="1" applyBorder="1" applyAlignment="1">
      <alignment horizontal="right" vertical="center" wrapText="1"/>
    </xf>
    <xf numFmtId="178" fontId="22" fillId="8" borderId="94" xfId="1" applyNumberFormat="1" applyFont="1" applyFill="1" applyBorder="1" applyAlignment="1">
      <alignment horizontal="right" vertical="center" wrapText="1"/>
    </xf>
    <xf numFmtId="9" fontId="23" fillId="8" borderId="95" xfId="1" applyFont="1" applyFill="1" applyBorder="1" applyAlignment="1">
      <alignment horizontal="right" vertical="center" wrapText="1"/>
    </xf>
    <xf numFmtId="178" fontId="23" fillId="0" borderId="89" xfId="1" applyNumberFormat="1" applyFont="1" applyFill="1" applyBorder="1" applyAlignment="1">
      <alignment horizontal="right" vertical="center" wrapText="1"/>
    </xf>
    <xf numFmtId="178" fontId="23" fillId="0" borderId="94" xfId="1" applyNumberFormat="1" applyFont="1" applyFill="1" applyBorder="1" applyAlignment="1">
      <alignment horizontal="right" vertical="center" wrapText="1"/>
    </xf>
    <xf numFmtId="41" fontId="23" fillId="8" borderId="89" xfId="2" applyFont="1" applyFill="1" applyBorder="1" applyAlignment="1">
      <alignment horizontal="right" vertical="center" wrapText="1"/>
    </xf>
    <xf numFmtId="41" fontId="23" fillId="8" borderId="94" xfId="2" applyFont="1" applyFill="1" applyBorder="1" applyAlignment="1">
      <alignment horizontal="right" vertical="center" wrapText="1"/>
    </xf>
    <xf numFmtId="41" fontId="23" fillId="8" borderId="95" xfId="2" applyFont="1" applyFill="1" applyBorder="1" applyAlignment="1">
      <alignment horizontal="right" vertical="center" wrapText="1"/>
    </xf>
    <xf numFmtId="178" fontId="22" fillId="10" borderId="90" xfId="1" applyNumberFormat="1" applyFont="1" applyFill="1" applyBorder="1" applyAlignment="1">
      <alignment horizontal="right" vertical="center" wrapText="1"/>
    </xf>
    <xf numFmtId="178" fontId="22" fillId="10" borderId="92" xfId="1" applyNumberFormat="1" applyFont="1" applyFill="1" applyBorder="1" applyAlignment="1">
      <alignment horizontal="right" vertical="center" wrapText="1"/>
    </xf>
    <xf numFmtId="9" fontId="23" fillId="10" borderId="96" xfId="1" applyFont="1" applyFill="1" applyBorder="1" applyAlignment="1">
      <alignment horizontal="right" vertical="center" wrapText="1"/>
    </xf>
    <xf numFmtId="178" fontId="14" fillId="8" borderId="78" xfId="2" applyNumberFormat="1" applyFont="1" applyFill="1" applyBorder="1" applyAlignment="1">
      <alignment horizontal="right" vertical="center" wrapText="1"/>
    </xf>
    <xf numFmtId="9" fontId="14" fillId="8" borderId="77" xfId="1" applyFont="1" applyFill="1" applyBorder="1" applyAlignment="1">
      <alignment horizontal="right" vertical="center" wrapText="1"/>
    </xf>
    <xf numFmtId="178" fontId="14" fillId="0" borderId="0" xfId="0" applyNumberFormat="1" applyFont="1" applyAlignment="1">
      <alignment horizontal="right" vertical="center" wrapText="1"/>
    </xf>
    <xf numFmtId="178" fontId="14" fillId="0" borderId="78" xfId="0" applyNumberFormat="1" applyFont="1" applyBorder="1" applyAlignment="1">
      <alignment horizontal="right" vertical="center" wrapText="1"/>
    </xf>
    <xf numFmtId="9" fontId="14" fillId="0" borderId="77" xfId="1" applyFont="1" applyFill="1" applyBorder="1" applyAlignment="1">
      <alignment horizontal="right" vertical="center" wrapText="1"/>
    </xf>
    <xf numFmtId="41" fontId="14" fillId="0" borderId="0" xfId="2" applyFont="1" applyFill="1" applyBorder="1" applyAlignment="1">
      <alignment horizontal="right" vertical="center" wrapText="1"/>
    </xf>
    <xf numFmtId="178" fontId="14" fillId="0" borderId="77" xfId="1" applyNumberFormat="1" applyFont="1" applyFill="1" applyBorder="1" applyAlignment="1">
      <alignment horizontal="right" vertical="center" wrapText="1"/>
    </xf>
    <xf numFmtId="41" fontId="14" fillId="0" borderId="0" xfId="0" applyNumberFormat="1" applyFont="1" applyAlignment="1">
      <alignment horizontal="right" vertical="center" wrapText="1"/>
    </xf>
    <xf numFmtId="41" fontId="14" fillId="8" borderId="78" xfId="2" applyFont="1" applyFill="1" applyBorder="1" applyAlignment="1">
      <alignment horizontal="right" vertical="center" wrapText="1"/>
    </xf>
    <xf numFmtId="179" fontId="14" fillId="0" borderId="78" xfId="0" applyNumberFormat="1" applyFont="1" applyBorder="1" applyAlignment="1">
      <alignment horizontal="right" vertical="center" wrapText="1"/>
    </xf>
    <xf numFmtId="178" fontId="14" fillId="0" borderId="0" xfId="2" applyNumberFormat="1" applyFont="1" applyBorder="1" applyAlignment="1">
      <alignment horizontal="right" vertical="center" wrapText="1"/>
    </xf>
    <xf numFmtId="9" fontId="14" fillId="0" borderId="0" xfId="1" applyFont="1" applyBorder="1" applyAlignment="1">
      <alignment horizontal="right" vertical="center" wrapText="1"/>
    </xf>
    <xf numFmtId="9" fontId="15" fillId="9" borderId="93" xfId="1" applyFont="1" applyFill="1" applyBorder="1" applyAlignment="1">
      <alignment horizontal="center" vertical="center" wrapText="1"/>
    </xf>
    <xf numFmtId="41" fontId="21" fillId="3" borderId="94" xfId="2" applyFont="1" applyFill="1" applyBorder="1" applyAlignment="1">
      <alignment horizontal="right" vertical="center" wrapText="1"/>
    </xf>
    <xf numFmtId="9" fontId="23" fillId="3" borderId="95" xfId="1" applyFont="1" applyFill="1" applyBorder="1" applyAlignment="1">
      <alignment horizontal="right" vertical="center" wrapText="1"/>
    </xf>
    <xf numFmtId="41" fontId="21" fillId="2" borderId="94" xfId="2" applyFont="1" applyFill="1" applyBorder="1" applyAlignment="1">
      <alignment horizontal="right" vertical="center" wrapText="1"/>
    </xf>
    <xf numFmtId="9" fontId="23" fillId="2" borderId="95" xfId="1" applyFont="1" applyFill="1" applyBorder="1" applyAlignment="1">
      <alignment horizontal="right" vertical="center" wrapText="1"/>
    </xf>
    <xf numFmtId="41" fontId="14" fillId="0" borderId="94" xfId="2" applyFont="1" applyFill="1" applyBorder="1" applyAlignment="1">
      <alignment horizontal="right" vertical="center" wrapText="1"/>
    </xf>
    <xf numFmtId="181" fontId="28" fillId="0" borderId="0" xfId="1" applyNumberFormat="1" applyFont="1" applyAlignment="1">
      <alignment horizontal="center" vertical="center"/>
    </xf>
    <xf numFmtId="181" fontId="37" fillId="0" borderId="0" xfId="1" applyNumberFormat="1" applyFont="1">
      <alignment vertical="center"/>
    </xf>
    <xf numFmtId="181" fontId="21" fillId="13" borderId="89" xfId="1" applyNumberFormat="1" applyFont="1" applyFill="1" applyBorder="1" applyAlignment="1">
      <alignment horizontal="right" vertical="center" wrapText="1"/>
    </xf>
    <xf numFmtId="181" fontId="21" fillId="13" borderId="94" xfId="1" applyNumberFormat="1" applyFont="1" applyFill="1" applyBorder="1" applyAlignment="1">
      <alignment horizontal="right" vertical="center" wrapText="1"/>
    </xf>
    <xf numFmtId="181" fontId="24" fillId="13" borderId="95" xfId="1" applyNumberFormat="1" applyFont="1" applyFill="1" applyBorder="1" applyAlignment="1">
      <alignment horizontal="right" vertical="center" wrapText="1"/>
    </xf>
    <xf numFmtId="181" fontId="21" fillId="0" borderId="0" xfId="1" applyNumberFormat="1" applyFont="1" applyFill="1" applyBorder="1" applyAlignment="1">
      <alignment horizontal="center" vertical="center"/>
    </xf>
    <xf numFmtId="0" fontId="5" fillId="0" borderId="0" xfId="0" applyFont="1" applyAlignment="1">
      <alignment horizontal="left" vertical="center"/>
    </xf>
    <xf numFmtId="0" fontId="32" fillId="0" borderId="0" xfId="0" applyFont="1">
      <alignment vertical="center"/>
    </xf>
    <xf numFmtId="0" fontId="46" fillId="0" borderId="0" xfId="0" applyFont="1">
      <alignment vertical="center"/>
    </xf>
    <xf numFmtId="0" fontId="47" fillId="0" borderId="0" xfId="0" applyFont="1">
      <alignment vertical="center"/>
    </xf>
    <xf numFmtId="0" fontId="48" fillId="11" borderId="8" xfId="0" applyFont="1" applyFill="1" applyBorder="1" applyAlignment="1">
      <alignment horizontal="center" vertical="center" wrapText="1" readingOrder="1"/>
    </xf>
    <xf numFmtId="181" fontId="48" fillId="11" borderId="8" xfId="0" applyNumberFormat="1" applyFont="1" applyFill="1" applyBorder="1" applyAlignment="1">
      <alignment horizontal="center" vertical="center" wrapText="1" readingOrder="1"/>
    </xf>
    <xf numFmtId="176" fontId="49" fillId="0" borderId="0" xfId="2" applyNumberFormat="1" applyFont="1">
      <alignment vertical="center"/>
    </xf>
    <xf numFmtId="0" fontId="49" fillId="0" borderId="0" xfId="0" applyFont="1">
      <alignment vertical="center"/>
    </xf>
    <xf numFmtId="181" fontId="39" fillId="11" borderId="8" xfId="0" applyNumberFormat="1" applyFont="1" applyFill="1" applyBorder="1" applyAlignment="1">
      <alignment horizontal="center" vertical="center" wrapText="1" readingOrder="1"/>
    </xf>
    <xf numFmtId="0" fontId="19" fillId="11" borderId="8" xfId="0" applyFont="1" applyFill="1" applyBorder="1" applyAlignment="1">
      <alignment horizontal="center" vertical="center" wrapText="1"/>
    </xf>
    <xf numFmtId="0" fontId="40" fillId="8" borderId="9"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8" fillId="10" borderId="9" xfId="0" applyFont="1" applyFill="1" applyBorder="1" applyAlignment="1">
      <alignment horizontal="center" vertical="center" wrapText="1" readingOrder="1"/>
    </xf>
    <xf numFmtId="0" fontId="50" fillId="10" borderId="9" xfId="0" applyFont="1" applyFill="1" applyBorder="1" applyAlignment="1">
      <alignment horizontal="center" vertical="center" wrapText="1" readingOrder="1"/>
    </xf>
    <xf numFmtId="0" fontId="8" fillId="10" borderId="10" xfId="0" applyFont="1" applyFill="1" applyBorder="1" applyAlignment="1">
      <alignment horizontal="center" vertical="center" wrapText="1" readingOrder="1"/>
    </xf>
    <xf numFmtId="0" fontId="50" fillId="10" borderId="10" xfId="0" applyFont="1" applyFill="1" applyBorder="1" applyAlignment="1">
      <alignment horizontal="center" vertical="center" wrapText="1" readingOrder="1"/>
    </xf>
    <xf numFmtId="0" fontId="8" fillId="0" borderId="9" xfId="0" applyFont="1" applyBorder="1" applyAlignment="1">
      <alignment horizontal="center" vertical="center" wrapText="1" readingOrder="1"/>
    </xf>
    <xf numFmtId="0" fontId="19" fillId="0" borderId="25" xfId="0" applyFont="1" applyBorder="1">
      <alignment vertical="center"/>
    </xf>
    <xf numFmtId="0" fontId="8" fillId="0" borderId="50" xfId="0" applyFont="1" applyBorder="1" applyAlignment="1">
      <alignment horizontal="left" vertical="center" readingOrder="1"/>
    </xf>
    <xf numFmtId="0" fontId="8" fillId="0" borderId="51" xfId="0" applyFont="1" applyBorder="1" applyAlignment="1">
      <alignment horizontal="left" vertical="center" readingOrder="1"/>
    </xf>
    <xf numFmtId="0" fontId="10" fillId="0" borderId="49" xfId="0" applyFont="1" applyBorder="1" applyAlignment="1">
      <alignment horizontal="left" vertical="center" readingOrder="1"/>
    </xf>
    <xf numFmtId="0" fontId="10" fillId="0" borderId="50" xfId="0" applyFont="1" applyBorder="1" applyAlignment="1">
      <alignment horizontal="left" vertical="center" readingOrder="1"/>
    </xf>
    <xf numFmtId="0" fontId="10" fillId="0" borderId="0" xfId="0" applyFont="1" applyAlignment="1">
      <alignment horizontal="left" vertical="center" readingOrder="1"/>
    </xf>
    <xf numFmtId="0" fontId="10" fillId="0" borderId="51" xfId="0" applyFont="1" applyBorder="1" applyAlignment="1">
      <alignment horizontal="left" vertical="center" readingOrder="1"/>
    </xf>
    <xf numFmtId="0" fontId="19" fillId="6" borderId="52" xfId="0" applyFont="1" applyFill="1" applyBorder="1">
      <alignment vertical="center"/>
    </xf>
    <xf numFmtId="0" fontId="19" fillId="0" borderId="41" xfId="0" applyFont="1" applyBorder="1">
      <alignment vertical="center"/>
    </xf>
    <xf numFmtId="189" fontId="51" fillId="12" borderId="12" xfId="0" applyNumberFormat="1" applyFont="1" applyFill="1" applyBorder="1" applyAlignment="1">
      <alignment horizontal="right" vertical="center" wrapText="1" readingOrder="1"/>
    </xf>
    <xf numFmtId="0" fontId="51" fillId="5" borderId="9" xfId="0" applyFont="1" applyFill="1" applyBorder="1" applyAlignment="1">
      <alignment horizontal="right" vertical="center" wrapText="1" readingOrder="1"/>
    </xf>
    <xf numFmtId="0" fontId="51" fillId="5" borderId="9" xfId="0" applyFont="1" applyFill="1" applyBorder="1" applyAlignment="1">
      <alignment vertical="center" wrapText="1" readingOrder="1"/>
    </xf>
    <xf numFmtId="182" fontId="51" fillId="8" borderId="9" xfId="0" applyNumberFormat="1" applyFont="1" applyFill="1" applyBorder="1" applyAlignment="1">
      <alignment horizontal="right" vertical="center" wrapText="1" readingOrder="1"/>
    </xf>
    <xf numFmtId="189" fontId="51" fillId="8" borderId="9" xfId="0" applyNumberFormat="1" applyFont="1" applyFill="1" applyBorder="1" applyAlignment="1">
      <alignment horizontal="right" vertical="center" wrapText="1" readingOrder="1"/>
    </xf>
    <xf numFmtId="189" fontId="51" fillId="0" borderId="9" xfId="0" applyNumberFormat="1" applyFont="1" applyBorder="1" applyAlignment="1">
      <alignment horizontal="right" vertical="center" wrapText="1" readingOrder="1"/>
    </xf>
    <xf numFmtId="0" fontId="52" fillId="0" borderId="9" xfId="0" applyFont="1" applyBorder="1" applyAlignment="1">
      <alignment horizontal="center" vertical="center" wrapText="1"/>
    </xf>
    <xf numFmtId="181" fontId="52" fillId="0" borderId="9" xfId="0" applyNumberFormat="1" applyFont="1" applyBorder="1" applyAlignment="1">
      <alignment horizontal="center" vertical="center" wrapText="1"/>
    </xf>
    <xf numFmtId="0" fontId="16" fillId="0" borderId="9" xfId="0" applyFont="1" applyBorder="1" applyAlignment="1">
      <alignment vertical="center" wrapText="1" readingOrder="1"/>
    </xf>
    <xf numFmtId="186" fontId="16" fillId="0" borderId="9" xfId="0" applyNumberFormat="1" applyFont="1" applyBorder="1" applyAlignment="1">
      <alignment horizontal="right" vertical="center" wrapText="1" readingOrder="1"/>
    </xf>
    <xf numFmtId="189" fontId="16" fillId="0" borderId="9" xfId="0" applyNumberFormat="1" applyFont="1" applyBorder="1" applyAlignment="1">
      <alignment horizontal="right" vertical="center" wrapText="1" readingOrder="1"/>
    </xf>
    <xf numFmtId="181" fontId="16" fillId="0" borderId="9" xfId="0" applyNumberFormat="1" applyFont="1" applyBorder="1" applyAlignment="1">
      <alignment horizontal="right" vertical="center" wrapText="1" readingOrder="1"/>
    </xf>
    <xf numFmtId="190" fontId="16" fillId="0" borderId="9" xfId="0" applyNumberFormat="1" applyFont="1" applyBorder="1" applyAlignment="1">
      <alignment horizontal="right" vertical="center" wrapText="1" readingOrder="1"/>
    </xf>
    <xf numFmtId="181" fontId="16" fillId="0" borderId="9" xfId="0" applyNumberFormat="1" applyFont="1" applyBorder="1" applyAlignment="1">
      <alignment vertical="center" wrapText="1" readingOrder="1"/>
    </xf>
    <xf numFmtId="185" fontId="16" fillId="0" borderId="9" xfId="0" applyNumberFormat="1" applyFont="1" applyBorder="1" applyAlignment="1">
      <alignment horizontal="right" vertical="center" wrapText="1" readingOrder="1"/>
    </xf>
    <xf numFmtId="183" fontId="16" fillId="0" borderId="9" xfId="0" applyNumberFormat="1" applyFont="1" applyBorder="1" applyAlignment="1">
      <alignment horizontal="right" vertical="center" wrapText="1" readingOrder="1"/>
    </xf>
    <xf numFmtId="176" fontId="16" fillId="0" borderId="9" xfId="2" applyNumberFormat="1" applyFont="1" applyBorder="1" applyAlignment="1">
      <alignment horizontal="right" vertical="center" wrapText="1" readingOrder="1"/>
    </xf>
    <xf numFmtId="0" fontId="16" fillId="0" borderId="9" xfId="0" applyFont="1" applyBorder="1" applyAlignment="1">
      <alignment horizontal="right" vertical="center" wrapText="1" readingOrder="1"/>
    </xf>
    <xf numFmtId="181" fontId="53" fillId="12" borderId="10" xfId="0" applyNumberFormat="1" applyFont="1" applyFill="1" applyBorder="1" applyAlignment="1">
      <alignment horizontal="right" vertical="center" wrapText="1" readingOrder="1"/>
    </xf>
    <xf numFmtId="189" fontId="53" fillId="12" borderId="10" xfId="0" applyNumberFormat="1" applyFont="1" applyFill="1" applyBorder="1" applyAlignment="1">
      <alignment horizontal="right" vertical="center" wrapText="1" readingOrder="1"/>
    </xf>
    <xf numFmtId="181" fontId="53" fillId="0" borderId="9" xfId="0" applyNumberFormat="1" applyFont="1" applyBorder="1" applyAlignment="1">
      <alignment horizontal="right" vertical="center" wrapText="1" readingOrder="1"/>
    </xf>
    <xf numFmtId="181" fontId="53" fillId="8" borderId="9" xfId="0" applyNumberFormat="1" applyFont="1" applyFill="1" applyBorder="1" applyAlignment="1">
      <alignment horizontal="right" vertical="center" wrapText="1" readingOrder="1"/>
    </xf>
    <xf numFmtId="189" fontId="53" fillId="8" borderId="9" xfId="0" applyNumberFormat="1" applyFont="1" applyFill="1" applyBorder="1" applyAlignment="1">
      <alignment horizontal="right" vertical="center" wrapText="1" readingOrder="1"/>
    </xf>
    <xf numFmtId="181" fontId="53" fillId="4" borderId="9" xfId="0" applyNumberFormat="1" applyFont="1" applyFill="1" applyBorder="1" applyAlignment="1">
      <alignment horizontal="right" vertical="center" wrapText="1" readingOrder="1"/>
    </xf>
    <xf numFmtId="189" fontId="53" fillId="0" borderId="9" xfId="0" applyNumberFormat="1" applyFont="1" applyBorder="1" applyAlignment="1">
      <alignment horizontal="right" vertical="center" wrapText="1" readingOrder="1"/>
    </xf>
    <xf numFmtId="181" fontId="53" fillId="0" borderId="11" xfId="0" applyNumberFormat="1" applyFont="1" applyBorder="1" applyAlignment="1">
      <alignment horizontal="right" vertical="center" wrapText="1" readingOrder="1"/>
    </xf>
    <xf numFmtId="189" fontId="53" fillId="0" borderId="11" xfId="0" applyNumberFormat="1" applyFont="1" applyBorder="1" applyAlignment="1">
      <alignment horizontal="right" vertical="center" wrapText="1" readingOrder="1"/>
    </xf>
    <xf numFmtId="0" fontId="16" fillId="5" borderId="9" xfId="0" applyFont="1" applyFill="1" applyBorder="1" applyAlignment="1">
      <alignment horizontal="right" vertical="center" wrapText="1" readingOrder="1"/>
    </xf>
    <xf numFmtId="182" fontId="16" fillId="10" borderId="9" xfId="0" applyNumberFormat="1" applyFont="1" applyFill="1" applyBorder="1" applyAlignment="1">
      <alignment horizontal="right" vertical="center" wrapText="1" readingOrder="1"/>
    </xf>
    <xf numFmtId="189" fontId="16" fillId="10" borderId="9" xfId="0" applyNumberFormat="1" applyFont="1" applyFill="1" applyBorder="1" applyAlignment="1">
      <alignment horizontal="right" vertical="center" wrapText="1" readingOrder="1"/>
    </xf>
    <xf numFmtId="182" fontId="16" fillId="10" borderId="10" xfId="0" applyNumberFormat="1" applyFont="1" applyFill="1" applyBorder="1" applyAlignment="1">
      <alignment horizontal="right" vertical="center" wrapText="1" readingOrder="1"/>
    </xf>
    <xf numFmtId="189" fontId="16" fillId="10" borderId="10" xfId="0" applyNumberFormat="1" applyFont="1" applyFill="1" applyBorder="1" applyAlignment="1">
      <alignment horizontal="right" vertical="center" wrapText="1" readingOrder="1"/>
    </xf>
    <xf numFmtId="0" fontId="16" fillId="5" borderId="9" xfId="0" applyFont="1" applyFill="1" applyBorder="1" applyAlignment="1">
      <alignment vertical="center" wrapText="1" readingOrder="1"/>
    </xf>
    <xf numFmtId="182" fontId="16" fillId="0" borderId="9" xfId="0" applyNumberFormat="1" applyFont="1" applyBorder="1" applyAlignment="1">
      <alignment horizontal="right" vertical="center" wrapText="1" readingOrder="1"/>
    </xf>
    <xf numFmtId="0" fontId="54" fillId="0" borderId="0" xfId="0" applyFont="1">
      <alignment vertical="center"/>
    </xf>
    <xf numFmtId="183" fontId="51" fillId="12" borderId="12" xfId="0" applyNumberFormat="1" applyFont="1" applyFill="1" applyBorder="1" applyAlignment="1">
      <alignment horizontal="right" vertical="center" wrapText="1" readingOrder="1"/>
    </xf>
    <xf numFmtId="0" fontId="51" fillId="0" borderId="9" xfId="0" applyFont="1" applyBorder="1" applyAlignment="1">
      <alignment horizontal="right" vertical="center" wrapText="1" readingOrder="1"/>
    </xf>
    <xf numFmtId="177" fontId="51" fillId="8" borderId="9" xfId="0" applyNumberFormat="1" applyFont="1" applyFill="1" applyBorder="1" applyAlignment="1">
      <alignment horizontal="right" vertical="center" wrapText="1" readingOrder="1"/>
    </xf>
    <xf numFmtId="183" fontId="51" fillId="8" borderId="9" xfId="0" applyNumberFormat="1" applyFont="1" applyFill="1" applyBorder="1" applyAlignment="1">
      <alignment horizontal="right" vertical="center" wrapText="1" readingOrder="1"/>
    </xf>
    <xf numFmtId="183" fontId="51" fillId="0" borderId="9" xfId="0" applyNumberFormat="1" applyFont="1" applyBorder="1" applyAlignment="1">
      <alignment horizontal="right" vertical="center" wrapText="1" readingOrder="1"/>
    </xf>
    <xf numFmtId="0" fontId="51" fillId="7" borderId="9" xfId="0" applyFont="1" applyFill="1" applyBorder="1" applyAlignment="1">
      <alignment horizontal="center" vertical="center" wrapText="1" readingOrder="1"/>
    </xf>
    <xf numFmtId="183" fontId="51" fillId="7" borderId="9" xfId="0" applyNumberFormat="1" applyFont="1" applyFill="1" applyBorder="1" applyAlignment="1">
      <alignment horizontal="right" vertical="center" wrapText="1" readingOrder="1"/>
    </xf>
    <xf numFmtId="189" fontId="51" fillId="7" borderId="9" xfId="0" applyNumberFormat="1" applyFont="1" applyFill="1" applyBorder="1" applyAlignment="1">
      <alignment horizontal="right" vertical="center" wrapText="1" readingOrder="1"/>
    </xf>
    <xf numFmtId="0" fontId="51" fillId="0" borderId="9" xfId="0" applyFont="1" applyBorder="1" applyAlignment="1">
      <alignment vertical="center" wrapText="1" readingOrder="1"/>
    </xf>
    <xf numFmtId="0" fontId="51" fillId="8" borderId="9" xfId="0" applyFont="1" applyFill="1" applyBorder="1" applyAlignment="1">
      <alignment horizontal="center" vertical="center" wrapText="1" readingOrder="1"/>
    </xf>
    <xf numFmtId="181" fontId="51" fillId="8" borderId="9" xfId="0" applyNumberFormat="1" applyFont="1" applyFill="1" applyBorder="1" applyAlignment="1">
      <alignment horizontal="right" vertical="center" wrapText="1" readingOrder="1"/>
    </xf>
    <xf numFmtId="190" fontId="51" fillId="8" borderId="9" xfId="0" applyNumberFormat="1" applyFont="1" applyFill="1" applyBorder="1" applyAlignment="1">
      <alignment horizontal="right" vertical="center" wrapText="1" readingOrder="1"/>
    </xf>
    <xf numFmtId="181" fontId="51" fillId="7" borderId="9" xfId="0" applyNumberFormat="1" applyFont="1" applyFill="1" applyBorder="1" applyAlignment="1">
      <alignment horizontal="right" vertical="center" wrapText="1" readingOrder="1"/>
    </xf>
    <xf numFmtId="190" fontId="51" fillId="7" borderId="9" xfId="0" applyNumberFormat="1" applyFont="1" applyFill="1" applyBorder="1" applyAlignment="1">
      <alignment horizontal="right" vertical="center" wrapText="1" readingOrder="1"/>
    </xf>
    <xf numFmtId="181" fontId="51" fillId="0" borderId="9" xfId="0" applyNumberFormat="1" applyFont="1" applyBorder="1" applyAlignment="1">
      <alignment vertical="center" wrapText="1" readingOrder="1"/>
    </xf>
    <xf numFmtId="0" fontId="51" fillId="0" borderId="9" xfId="0" applyFont="1" applyBorder="1" applyAlignment="1">
      <alignment horizontal="center" vertical="center" wrapText="1" readingOrder="1"/>
    </xf>
    <xf numFmtId="0" fontId="55" fillId="0" borderId="0" xfId="0" applyFont="1">
      <alignment vertical="center"/>
    </xf>
    <xf numFmtId="0" fontId="51" fillId="0" borderId="10" xfId="0" applyFont="1" applyBorder="1" applyAlignment="1">
      <alignment horizontal="center" vertical="center" wrapText="1" readingOrder="1"/>
    </xf>
    <xf numFmtId="181" fontId="51" fillId="0" borderId="10" xfId="0" applyNumberFormat="1" applyFont="1" applyBorder="1" applyAlignment="1">
      <alignment horizontal="right" vertical="center" wrapText="1" readingOrder="1"/>
    </xf>
    <xf numFmtId="190" fontId="51" fillId="0" borderId="10" xfId="0" applyNumberFormat="1" applyFont="1" applyBorder="1" applyAlignment="1">
      <alignment horizontal="right" vertical="center" wrapText="1" readingOrder="1"/>
    </xf>
    <xf numFmtId="0" fontId="56" fillId="0" borderId="0" xfId="0" applyFont="1">
      <alignment vertical="center"/>
    </xf>
    <xf numFmtId="0" fontId="52" fillId="0" borderId="48" xfId="0" applyFont="1" applyBorder="1">
      <alignment vertical="center"/>
    </xf>
    <xf numFmtId="0" fontId="52" fillId="0" borderId="25" xfId="0" applyFont="1" applyBorder="1">
      <alignment vertical="center"/>
    </xf>
    <xf numFmtId="0" fontId="52" fillId="0" borderId="21" xfId="0" applyFont="1" applyBorder="1">
      <alignment vertical="center"/>
    </xf>
    <xf numFmtId="9" fontId="55" fillId="0" borderId="0" xfId="1" applyFont="1">
      <alignment vertical="center"/>
    </xf>
    <xf numFmtId="0" fontId="52" fillId="4" borderId="36" xfId="0" applyFont="1" applyFill="1" applyBorder="1">
      <alignment vertical="center"/>
    </xf>
    <xf numFmtId="0" fontId="52" fillId="4" borderId="38" xfId="0" applyFont="1" applyFill="1" applyBorder="1">
      <alignment vertical="center"/>
    </xf>
    <xf numFmtId="0" fontId="52" fillId="4" borderId="41" xfId="0" applyFont="1" applyFill="1" applyBorder="1">
      <alignment vertical="center"/>
    </xf>
    <xf numFmtId="0" fontId="52" fillId="12" borderId="42" xfId="0" applyFont="1" applyFill="1" applyBorder="1">
      <alignment vertical="center"/>
    </xf>
    <xf numFmtId="0" fontId="52" fillId="12" borderId="43" xfId="0" applyFont="1" applyFill="1" applyBorder="1">
      <alignment vertical="center"/>
    </xf>
    <xf numFmtId="183" fontId="18" fillId="0" borderId="0" xfId="0" applyNumberFormat="1" applyFont="1">
      <alignment vertical="center"/>
    </xf>
    <xf numFmtId="192" fontId="4" fillId="0" borderId="0" xfId="2" applyNumberFormat="1" applyFont="1" applyFill="1" applyBorder="1" applyAlignment="1">
      <alignment horizontal="right" vertical="center" wrapText="1"/>
    </xf>
    <xf numFmtId="180" fontId="23" fillId="0" borderId="0" xfId="0" applyNumberFormat="1" applyFont="1" applyAlignment="1">
      <alignment horizontal="left" vertical="center"/>
    </xf>
    <xf numFmtId="180" fontId="51" fillId="0" borderId="26" xfId="0" applyNumberFormat="1" applyFont="1" applyBorder="1" applyAlignment="1">
      <alignment horizontal="right" vertical="center" wrapText="1" readingOrder="1"/>
    </xf>
    <xf numFmtId="180" fontId="16" fillId="0" borderId="29" xfId="0" applyNumberFormat="1" applyFont="1" applyBorder="1" applyAlignment="1">
      <alignment horizontal="right" vertical="center" wrapText="1" readingOrder="1"/>
    </xf>
    <xf numFmtId="180" fontId="16" fillId="0" borderId="32" xfId="0" applyNumberFormat="1" applyFont="1" applyBorder="1" applyAlignment="1">
      <alignment horizontal="right" vertical="center" wrapText="1" readingOrder="1"/>
    </xf>
    <xf numFmtId="180" fontId="16" fillId="0" borderId="35" xfId="0" applyNumberFormat="1" applyFont="1" applyBorder="1" applyAlignment="1">
      <alignment horizontal="right" vertical="center" wrapText="1" readingOrder="1"/>
    </xf>
    <xf numFmtId="180" fontId="16" fillId="0" borderId="9" xfId="0" applyNumberFormat="1" applyFont="1" applyBorder="1" applyAlignment="1">
      <alignment horizontal="right" vertical="center" wrapText="1" readingOrder="1"/>
    </xf>
    <xf numFmtId="180" fontId="51" fillId="4" borderId="29" xfId="0" applyNumberFormat="1" applyFont="1" applyFill="1" applyBorder="1" applyAlignment="1">
      <alignment horizontal="right" vertical="center" wrapText="1" readingOrder="1"/>
    </xf>
    <xf numFmtId="180" fontId="16" fillId="6" borderId="35" xfId="0" applyNumberFormat="1" applyFont="1" applyFill="1" applyBorder="1" applyAlignment="1">
      <alignment horizontal="right" vertical="center" wrapText="1" readingOrder="1"/>
    </xf>
    <xf numFmtId="180" fontId="16" fillId="0" borderId="26" xfId="0" applyNumberFormat="1" applyFont="1" applyBorder="1" applyAlignment="1">
      <alignment horizontal="right" vertical="center" wrapText="1" readingOrder="1"/>
    </xf>
    <xf numFmtId="180" fontId="16" fillId="6" borderId="32" xfId="0" applyNumberFormat="1" applyFont="1" applyFill="1" applyBorder="1" applyAlignment="1">
      <alignment horizontal="right" vertical="center" wrapText="1" readingOrder="1"/>
    </xf>
    <xf numFmtId="180" fontId="51" fillId="4" borderId="32" xfId="0" applyNumberFormat="1" applyFont="1" applyFill="1" applyBorder="1" applyAlignment="1">
      <alignment horizontal="right" vertical="center" wrapText="1" readingOrder="1"/>
    </xf>
    <xf numFmtId="180" fontId="51" fillId="12" borderId="45" xfId="0" applyNumberFormat="1" applyFont="1" applyFill="1" applyBorder="1" applyAlignment="1">
      <alignment horizontal="right" vertical="center" wrapText="1" readingOrder="1"/>
    </xf>
    <xf numFmtId="182" fontId="51" fillId="12" borderId="12" xfId="0" applyNumberFormat="1" applyFont="1" applyFill="1" applyBorder="1" applyAlignment="1">
      <alignment horizontal="right" vertical="center" wrapText="1" readingOrder="1"/>
    </xf>
    <xf numFmtId="193" fontId="16" fillId="0" borderId="9" xfId="0" applyNumberFormat="1" applyFont="1" applyBorder="1" applyAlignment="1">
      <alignment horizontal="right" vertical="center" wrapText="1" readingOrder="1"/>
    </xf>
    <xf numFmtId="194" fontId="16" fillId="0" borderId="9" xfId="0" applyNumberFormat="1" applyFont="1" applyBorder="1" applyAlignment="1">
      <alignment horizontal="right" vertical="center" wrapText="1" readingOrder="1"/>
    </xf>
    <xf numFmtId="181" fontId="16" fillId="0" borderId="9" xfId="1" applyNumberFormat="1" applyFont="1" applyBorder="1" applyAlignment="1">
      <alignment horizontal="right" vertical="center" wrapText="1" readingOrder="1"/>
    </xf>
    <xf numFmtId="0" fontId="6" fillId="0" borderId="0" xfId="0" applyFont="1">
      <alignment vertical="center"/>
    </xf>
    <xf numFmtId="180" fontId="6" fillId="0" borderId="0" xfId="0" applyNumberFormat="1" applyFont="1" applyAlignment="1">
      <alignment horizontal="right" vertical="center" wrapText="1"/>
    </xf>
    <xf numFmtId="0" fontId="57" fillId="0" borderId="0" xfId="0" applyFont="1">
      <alignment vertical="center"/>
    </xf>
    <xf numFmtId="180" fontId="5" fillId="0" borderId="0" xfId="0" applyNumberFormat="1" applyFont="1" applyAlignment="1">
      <alignment horizontal="right" vertical="center" wrapText="1"/>
    </xf>
    <xf numFmtId="0" fontId="5" fillId="0" borderId="0" xfId="0" applyFont="1" applyAlignment="1">
      <alignment horizontal="right" vertical="center" wrapText="1"/>
    </xf>
    <xf numFmtId="180" fontId="5" fillId="2" borderId="58" xfId="2" applyNumberFormat="1" applyFont="1" applyFill="1" applyBorder="1" applyAlignment="1">
      <alignment horizontal="right" vertical="center" wrapText="1"/>
    </xf>
    <xf numFmtId="180" fontId="5" fillId="2" borderId="61" xfId="2" applyNumberFormat="1" applyFont="1" applyFill="1" applyBorder="1" applyAlignment="1">
      <alignment horizontal="right" vertical="center" wrapText="1"/>
    </xf>
    <xf numFmtId="180" fontId="5" fillId="2" borderId="4" xfId="2" applyNumberFormat="1" applyFont="1" applyFill="1" applyBorder="1" applyAlignment="1">
      <alignment horizontal="right" vertical="center" wrapText="1"/>
    </xf>
    <xf numFmtId="187" fontId="6" fillId="0" borderId="58" xfId="2" applyNumberFormat="1" applyFont="1" applyFill="1" applyBorder="1" applyAlignment="1">
      <alignment horizontal="right" vertical="center" wrapText="1"/>
    </xf>
    <xf numFmtId="187" fontId="6" fillId="0" borderId="61" xfId="2" applyNumberFormat="1" applyFont="1" applyFill="1" applyBorder="1" applyAlignment="1">
      <alignment horizontal="right" vertical="center" wrapText="1"/>
    </xf>
    <xf numFmtId="187" fontId="6" fillId="0" borderId="4" xfId="2" applyNumberFormat="1" applyFont="1" applyFill="1" applyBorder="1" applyAlignment="1">
      <alignment horizontal="right" vertical="center" wrapText="1"/>
    </xf>
    <xf numFmtId="186" fontId="6" fillId="0" borderId="61" xfId="2" applyNumberFormat="1" applyFont="1" applyFill="1" applyBorder="1" applyAlignment="1">
      <alignment horizontal="right" vertical="center" wrapText="1"/>
    </xf>
    <xf numFmtId="186" fontId="6" fillId="0" borderId="4" xfId="2" applyNumberFormat="1" applyFont="1" applyFill="1" applyBorder="1" applyAlignment="1">
      <alignment horizontal="right" vertical="center" wrapText="1"/>
    </xf>
    <xf numFmtId="186" fontId="6" fillId="0" borderId="58" xfId="2" applyNumberFormat="1" applyFont="1" applyFill="1" applyBorder="1" applyAlignment="1">
      <alignment horizontal="right" vertical="center" wrapText="1"/>
    </xf>
    <xf numFmtId="181" fontId="29" fillId="0" borderId="58" xfId="1" applyNumberFormat="1" applyFont="1" applyFill="1" applyBorder="1" applyAlignment="1">
      <alignment horizontal="right" vertical="center" wrapText="1"/>
    </xf>
    <xf numFmtId="181" fontId="29" fillId="0" borderId="61" xfId="1" applyNumberFormat="1" applyFont="1" applyFill="1" applyBorder="1" applyAlignment="1">
      <alignment horizontal="right" vertical="center" wrapText="1"/>
    </xf>
    <xf numFmtId="180" fontId="5" fillId="2" borderId="58" xfId="0" applyNumberFormat="1" applyFont="1" applyFill="1" applyBorder="1" applyAlignment="1">
      <alignment horizontal="right" vertical="center" wrapText="1"/>
    </xf>
    <xf numFmtId="180" fontId="5" fillId="2" borderId="61" xfId="0" applyNumberFormat="1" applyFont="1" applyFill="1" applyBorder="1" applyAlignment="1">
      <alignment horizontal="right" vertical="center" wrapText="1"/>
    </xf>
    <xf numFmtId="180" fontId="5" fillId="2" borderId="4" xfId="0" applyNumberFormat="1" applyFont="1" applyFill="1" applyBorder="1" applyAlignment="1">
      <alignment horizontal="right" vertical="center" wrapText="1"/>
    </xf>
    <xf numFmtId="181" fontId="58" fillId="2" borderId="58" xfId="1" applyNumberFormat="1" applyFont="1" applyFill="1" applyBorder="1" applyAlignment="1">
      <alignment horizontal="right" vertical="center" wrapText="1"/>
    </xf>
    <xf numFmtId="181" fontId="58" fillId="2" borderId="61" xfId="1" applyNumberFormat="1" applyFont="1" applyFill="1" applyBorder="1" applyAlignment="1">
      <alignment horizontal="right" vertical="center" wrapText="1"/>
    </xf>
    <xf numFmtId="181" fontId="58" fillId="2" borderId="4" xfId="1" applyNumberFormat="1" applyFont="1" applyFill="1" applyBorder="1" applyAlignment="1">
      <alignment horizontal="right" vertical="center" wrapText="1"/>
    </xf>
    <xf numFmtId="186" fontId="6" fillId="0" borderId="58" xfId="1" applyNumberFormat="1" applyFont="1" applyFill="1" applyBorder="1" applyAlignment="1">
      <alignment horizontal="right" vertical="center" wrapText="1"/>
    </xf>
    <xf numFmtId="186" fontId="6" fillId="0" borderId="61" xfId="1" applyNumberFormat="1" applyFont="1" applyFill="1" applyBorder="1" applyAlignment="1">
      <alignment horizontal="right" vertical="center" wrapText="1"/>
    </xf>
    <xf numFmtId="186" fontId="6" fillId="0" borderId="4" xfId="1" applyNumberFormat="1" applyFont="1" applyFill="1" applyBorder="1" applyAlignment="1">
      <alignment horizontal="right" vertical="center" wrapText="1"/>
    </xf>
    <xf numFmtId="179" fontId="6" fillId="0" borderId="54" xfId="0" applyNumberFormat="1" applyFont="1" applyBorder="1" applyAlignment="1">
      <alignment horizontal="center" vertical="center"/>
    </xf>
    <xf numFmtId="179" fontId="6" fillId="0" borderId="89" xfId="0" applyNumberFormat="1" applyFont="1" applyBorder="1" applyAlignment="1">
      <alignment horizontal="center" vertical="center"/>
    </xf>
    <xf numFmtId="186" fontId="6" fillId="0" borderId="58" xfId="0" applyNumberFormat="1" applyFont="1" applyBorder="1" applyAlignment="1">
      <alignment horizontal="right" vertical="center" wrapText="1"/>
    </xf>
    <xf numFmtId="186" fontId="6" fillId="0" borderId="61" xfId="0" applyNumberFormat="1" applyFont="1" applyBorder="1" applyAlignment="1">
      <alignment horizontal="right" vertical="center" wrapText="1"/>
    </xf>
    <xf numFmtId="186" fontId="6" fillId="0" borderId="4" xfId="0" applyNumberFormat="1" applyFont="1" applyBorder="1" applyAlignment="1">
      <alignment horizontal="right" vertical="center" wrapText="1"/>
    </xf>
    <xf numFmtId="0" fontId="6" fillId="2" borderId="89" xfId="0" applyFont="1" applyFill="1" applyBorder="1" applyAlignment="1">
      <alignment horizontal="center" vertical="center" wrapText="1"/>
    </xf>
    <xf numFmtId="180" fontId="6" fillId="2" borderId="58" xfId="0" applyNumberFormat="1" applyFont="1" applyFill="1" applyBorder="1" applyAlignment="1">
      <alignment horizontal="right" vertical="center" wrapText="1"/>
    </xf>
    <xf numFmtId="180" fontId="6" fillId="2" borderId="61" xfId="0" applyNumberFormat="1" applyFont="1" applyFill="1" applyBorder="1" applyAlignment="1">
      <alignment horizontal="right" vertical="center" wrapText="1"/>
    </xf>
    <xf numFmtId="180" fontId="6" fillId="2" borderId="4" xfId="0" applyNumberFormat="1" applyFont="1" applyFill="1" applyBorder="1" applyAlignment="1">
      <alignment horizontal="right" vertical="center" wrapText="1"/>
    </xf>
    <xf numFmtId="180" fontId="6" fillId="0" borderId="58" xfId="2" applyNumberFormat="1" applyFont="1" applyFill="1" applyBorder="1" applyAlignment="1">
      <alignment horizontal="right" vertical="center" wrapText="1"/>
    </xf>
    <xf numFmtId="180" fontId="6" fillId="0" borderId="61" xfId="2" applyNumberFormat="1" applyFont="1" applyFill="1" applyBorder="1" applyAlignment="1">
      <alignment horizontal="right" vertical="center" wrapText="1"/>
    </xf>
    <xf numFmtId="180" fontId="6" fillId="0" borderId="4" xfId="2" applyNumberFormat="1" applyFont="1" applyFill="1" applyBorder="1" applyAlignment="1">
      <alignment horizontal="right" vertical="center" wrapText="1"/>
    </xf>
    <xf numFmtId="181" fontId="58" fillId="2" borderId="59" xfId="1" applyNumberFormat="1" applyFont="1" applyFill="1" applyBorder="1" applyAlignment="1">
      <alignment horizontal="right" vertical="center" wrapText="1"/>
    </xf>
    <xf numFmtId="181" fontId="58" fillId="2" borderId="60" xfId="1" applyNumberFormat="1" applyFont="1" applyFill="1" applyBorder="1" applyAlignment="1">
      <alignment horizontal="right" vertical="center" wrapText="1"/>
    </xf>
    <xf numFmtId="181" fontId="58" fillId="2" borderId="7" xfId="1" applyNumberFormat="1" applyFont="1" applyFill="1" applyBorder="1" applyAlignment="1">
      <alignment horizontal="right" vertical="center" wrapText="1"/>
    </xf>
    <xf numFmtId="180" fontId="6" fillId="0" borderId="0" xfId="2" applyNumberFormat="1" applyFont="1" applyFill="1" applyBorder="1" applyAlignment="1">
      <alignment horizontal="right" vertical="center" wrapText="1"/>
    </xf>
    <xf numFmtId="180" fontId="5" fillId="0" borderId="61" xfId="0" applyNumberFormat="1" applyFont="1" applyBorder="1" applyAlignment="1">
      <alignment horizontal="right" vertical="center" wrapText="1"/>
    </xf>
    <xf numFmtId="180" fontId="5" fillId="0" borderId="57" xfId="0" applyNumberFormat="1" applyFont="1" applyBorder="1" applyAlignment="1">
      <alignment horizontal="right" vertical="center" wrapText="1"/>
    </xf>
    <xf numFmtId="180" fontId="5" fillId="0" borderId="66" xfId="0" applyNumberFormat="1" applyFont="1" applyBorder="1" applyAlignment="1">
      <alignment horizontal="right" vertical="center" wrapText="1"/>
    </xf>
    <xf numFmtId="180" fontId="6" fillId="2" borderId="57" xfId="0" applyNumberFormat="1" applyFont="1" applyFill="1" applyBorder="1" applyAlignment="1">
      <alignment horizontal="right" vertical="center" wrapText="1"/>
    </xf>
    <xf numFmtId="180" fontId="6" fillId="2" borderId="66" xfId="0" applyNumberFormat="1" applyFont="1" applyFill="1" applyBorder="1" applyAlignment="1">
      <alignment horizontal="right" vertical="center" wrapText="1"/>
    </xf>
    <xf numFmtId="180" fontId="5" fillId="13" borderId="61" xfId="2" applyNumberFormat="1" applyFont="1" applyFill="1" applyBorder="1" applyAlignment="1">
      <alignment horizontal="right" vertical="center" wrapText="1"/>
    </xf>
    <xf numFmtId="180" fontId="5" fillId="13" borderId="57" xfId="2" applyNumberFormat="1" applyFont="1" applyFill="1" applyBorder="1" applyAlignment="1">
      <alignment horizontal="right" vertical="center" wrapText="1"/>
    </xf>
    <xf numFmtId="180" fontId="5" fillId="13" borderId="66" xfId="2" applyNumberFormat="1" applyFont="1" applyFill="1" applyBorder="1" applyAlignment="1">
      <alignment horizontal="right" vertical="center" wrapText="1"/>
    </xf>
    <xf numFmtId="180" fontId="6" fillId="2" borderId="60" xfId="0" applyNumberFormat="1" applyFont="1" applyFill="1" applyBorder="1" applyAlignment="1">
      <alignment horizontal="right" vertical="center" wrapText="1"/>
    </xf>
    <xf numFmtId="180" fontId="6" fillId="2" borderId="86" xfId="0" applyNumberFormat="1" applyFont="1" applyFill="1" applyBorder="1" applyAlignment="1">
      <alignment horizontal="right" vertical="center" wrapText="1"/>
    </xf>
    <xf numFmtId="180" fontId="6" fillId="2" borderId="87" xfId="0" applyNumberFormat="1" applyFont="1" applyFill="1" applyBorder="1" applyAlignment="1">
      <alignment horizontal="right" vertical="center" wrapText="1"/>
    </xf>
    <xf numFmtId="181" fontId="5" fillId="0" borderId="61" xfId="1" applyNumberFormat="1" applyFont="1" applyFill="1" applyBorder="1" applyAlignment="1">
      <alignment horizontal="right" vertical="center" wrapText="1"/>
    </xf>
    <xf numFmtId="181" fontId="5" fillId="0" borderId="57" xfId="1" applyNumberFormat="1" applyFont="1" applyFill="1" applyBorder="1" applyAlignment="1">
      <alignment horizontal="right" vertical="center" wrapText="1"/>
    </xf>
    <xf numFmtId="181" fontId="5" fillId="0" borderId="66" xfId="1" applyNumberFormat="1" applyFont="1" applyFill="1" applyBorder="1" applyAlignment="1">
      <alignment horizontal="right" vertical="center" wrapText="1"/>
    </xf>
    <xf numFmtId="181" fontId="6" fillId="2" borderId="61" xfId="1" applyNumberFormat="1" applyFont="1" applyFill="1" applyBorder="1" applyAlignment="1">
      <alignment horizontal="right" vertical="center" wrapText="1"/>
    </xf>
    <xf numFmtId="181" fontId="6" fillId="2" borderId="57" xfId="1" applyNumberFormat="1" applyFont="1" applyFill="1" applyBorder="1" applyAlignment="1">
      <alignment horizontal="right" vertical="center" wrapText="1"/>
    </xf>
    <xf numFmtId="181" fontId="6" fillId="2" borderId="66" xfId="1" applyNumberFormat="1" applyFont="1" applyFill="1" applyBorder="1" applyAlignment="1">
      <alignment horizontal="right" vertical="center" wrapText="1"/>
    </xf>
    <xf numFmtId="9" fontId="5" fillId="13" borderId="61" xfId="1" applyFont="1" applyFill="1" applyBorder="1" applyAlignment="1">
      <alignment horizontal="right" vertical="center" wrapText="1"/>
    </xf>
    <xf numFmtId="9" fontId="5" fillId="13" borderId="57" xfId="1" applyFont="1" applyFill="1" applyBorder="1" applyAlignment="1">
      <alignment horizontal="right" vertical="center" wrapText="1"/>
    </xf>
    <xf numFmtId="9" fontId="5" fillId="13" borderId="66" xfId="1" applyFont="1" applyFill="1" applyBorder="1" applyAlignment="1">
      <alignment horizontal="right" vertical="center" wrapText="1"/>
    </xf>
    <xf numFmtId="9" fontId="57" fillId="0" borderId="0" xfId="1" applyFont="1">
      <alignment vertical="center"/>
    </xf>
    <xf numFmtId="193" fontId="6" fillId="0" borderId="58" xfId="0" applyNumberFormat="1" applyFont="1" applyBorder="1" applyAlignment="1">
      <alignment horizontal="right" vertical="center" wrapText="1"/>
    </xf>
    <xf numFmtId="193" fontId="6" fillId="0" borderId="61" xfId="0" applyNumberFormat="1" applyFont="1" applyBorder="1" applyAlignment="1">
      <alignment horizontal="right" vertical="center" wrapText="1"/>
    </xf>
    <xf numFmtId="193" fontId="6" fillId="0" borderId="4" xfId="0" applyNumberFormat="1" applyFont="1" applyBorder="1" applyAlignment="1">
      <alignment horizontal="right" vertical="center" wrapText="1"/>
    </xf>
    <xf numFmtId="0" fontId="59" fillId="0" borderId="0" xfId="0" applyFont="1">
      <alignment vertical="center"/>
    </xf>
    <xf numFmtId="180" fontId="13" fillId="9" borderId="2" xfId="0" applyNumberFormat="1" applyFont="1" applyFill="1" applyBorder="1" applyAlignment="1">
      <alignment horizontal="center" vertical="center" wrapText="1"/>
    </xf>
    <xf numFmtId="180" fontId="13" fillId="9" borderId="5" xfId="0" applyNumberFormat="1" applyFont="1" applyFill="1" applyBorder="1" applyAlignment="1">
      <alignment horizontal="center" vertical="center" wrapText="1"/>
    </xf>
    <xf numFmtId="180" fontId="5" fillId="0" borderId="60" xfId="0" applyNumberFormat="1" applyFont="1" applyBorder="1" applyAlignment="1">
      <alignment horizontal="right" vertical="center" wrapText="1"/>
    </xf>
    <xf numFmtId="180" fontId="5" fillId="0" borderId="86" xfId="0" applyNumberFormat="1" applyFont="1" applyBorder="1" applyAlignment="1">
      <alignment horizontal="right" vertical="center" wrapText="1"/>
    </xf>
    <xf numFmtId="180" fontId="5" fillId="0" borderId="87" xfId="0" applyNumberFormat="1" applyFont="1" applyBorder="1" applyAlignment="1">
      <alignment horizontal="right" vertical="center" wrapText="1"/>
    </xf>
    <xf numFmtId="180" fontId="6" fillId="0" borderId="0" xfId="0" applyNumberFormat="1" applyFont="1" applyAlignment="1">
      <alignment horizontal="right" vertical="center"/>
    </xf>
    <xf numFmtId="9" fontId="6" fillId="2" borderId="61" xfId="1" applyFont="1" applyFill="1" applyBorder="1" applyAlignment="1">
      <alignment horizontal="right" vertical="center" wrapText="1"/>
    </xf>
    <xf numFmtId="9" fontId="6" fillId="2" borderId="57" xfId="1" applyFont="1" applyFill="1" applyBorder="1" applyAlignment="1">
      <alignment horizontal="right" vertical="center" wrapText="1"/>
    </xf>
    <xf numFmtId="9" fontId="6" fillId="2" borderId="66" xfId="1" applyFont="1" applyFill="1" applyBorder="1" applyAlignment="1">
      <alignment horizontal="right" vertical="center" wrapText="1"/>
    </xf>
    <xf numFmtId="9" fontId="6" fillId="2" borderId="60" xfId="1" applyFont="1" applyFill="1" applyBorder="1" applyAlignment="1">
      <alignment horizontal="right" vertical="center" wrapText="1"/>
    </xf>
    <xf numFmtId="9" fontId="6" fillId="2" borderId="86" xfId="1" applyFont="1" applyFill="1" applyBorder="1" applyAlignment="1">
      <alignment horizontal="right" vertical="center" wrapText="1"/>
    </xf>
    <xf numFmtId="9" fontId="6" fillId="2" borderId="87" xfId="1" applyFont="1" applyFill="1" applyBorder="1" applyAlignment="1">
      <alignment horizontal="right" vertical="center" wrapText="1"/>
    </xf>
    <xf numFmtId="9" fontId="5" fillId="0" borderId="60" xfId="1" applyFont="1" applyBorder="1" applyAlignment="1">
      <alignment horizontal="right" vertical="center" wrapText="1"/>
    </xf>
    <xf numFmtId="9" fontId="5" fillId="0" borderId="86" xfId="1" applyFont="1" applyBorder="1" applyAlignment="1">
      <alignment horizontal="right" vertical="center" wrapText="1"/>
    </xf>
    <xf numFmtId="9" fontId="5" fillId="0" borderId="87" xfId="1" applyFont="1" applyBorder="1" applyAlignment="1">
      <alignment horizontal="right" vertical="center" wrapText="1"/>
    </xf>
    <xf numFmtId="41" fontId="4" fillId="13" borderId="111" xfId="2" applyFont="1" applyFill="1" applyBorder="1" applyAlignment="1">
      <alignment horizontal="right" vertical="center" wrapText="1"/>
    </xf>
    <xf numFmtId="41" fontId="4" fillId="13" borderId="112" xfId="2" applyFont="1" applyFill="1" applyBorder="1" applyAlignment="1">
      <alignment horizontal="right" vertical="center" wrapText="1"/>
    </xf>
    <xf numFmtId="41" fontId="4" fillId="13" borderId="101" xfId="2" applyFont="1" applyFill="1" applyBorder="1" applyAlignment="1">
      <alignment horizontal="right" vertical="center" wrapText="1"/>
    </xf>
    <xf numFmtId="0" fontId="6" fillId="0" borderId="6" xfId="0" applyFont="1" applyBorder="1">
      <alignment vertical="center"/>
    </xf>
    <xf numFmtId="0" fontId="6" fillId="0" borderId="7" xfId="0" applyFont="1" applyBorder="1">
      <alignment vertical="center"/>
    </xf>
    <xf numFmtId="0" fontId="6" fillId="13" borderId="6" xfId="0" applyFont="1" applyFill="1" applyBorder="1">
      <alignment vertical="center"/>
    </xf>
    <xf numFmtId="0" fontId="6" fillId="13" borderId="7" xfId="0" applyFont="1" applyFill="1" applyBorder="1">
      <alignment vertical="center"/>
    </xf>
    <xf numFmtId="178" fontId="14" fillId="13" borderId="109" xfId="2" applyNumberFormat="1" applyFont="1" applyFill="1" applyBorder="1" applyAlignment="1">
      <alignment horizontal="right" vertical="center" wrapText="1"/>
    </xf>
    <xf numFmtId="9" fontId="23" fillId="13" borderId="110" xfId="1" applyFont="1" applyFill="1" applyBorder="1" applyAlignment="1">
      <alignment horizontal="right" vertical="center" wrapText="1"/>
    </xf>
    <xf numFmtId="179" fontId="4" fillId="0" borderId="54" xfId="0" applyNumberFormat="1" applyFont="1" applyBorder="1" applyAlignment="1">
      <alignment horizontal="center" vertical="center"/>
    </xf>
    <xf numFmtId="179" fontId="4" fillId="0" borderId="89" xfId="0" applyNumberFormat="1" applyFont="1" applyBorder="1" applyAlignment="1">
      <alignment horizontal="center" vertical="center" wrapText="1"/>
    </xf>
    <xf numFmtId="186" fontId="4" fillId="0" borderId="58" xfId="0" applyNumberFormat="1" applyFont="1" applyBorder="1" applyAlignment="1">
      <alignment horizontal="right" vertical="center" wrapText="1"/>
    </xf>
    <xf numFmtId="186" fontId="4" fillId="0" borderId="61" xfId="0" applyNumberFormat="1" applyFont="1" applyBorder="1" applyAlignment="1">
      <alignment horizontal="right" vertical="center" wrapText="1"/>
    </xf>
    <xf numFmtId="186" fontId="4" fillId="0" borderId="0" xfId="0" applyNumberFormat="1" applyFont="1" applyAlignment="1">
      <alignment horizontal="right" vertical="center" wrapText="1"/>
    </xf>
    <xf numFmtId="186" fontId="4" fillId="0" borderId="65" xfId="0" applyNumberFormat="1" applyFont="1" applyBorder="1" applyAlignment="1">
      <alignment horizontal="right" vertical="center" wrapText="1"/>
    </xf>
    <xf numFmtId="9" fontId="60" fillId="0" borderId="0" xfId="1" applyFont="1" applyFill="1" applyBorder="1" applyAlignment="1">
      <alignment horizontal="right" vertical="center" wrapText="1"/>
    </xf>
    <xf numFmtId="9" fontId="60" fillId="0" borderId="61" xfId="1" applyFont="1" applyFill="1" applyBorder="1" applyAlignment="1">
      <alignment horizontal="right" vertical="center" wrapText="1"/>
    </xf>
    <xf numFmtId="186" fontId="4" fillId="0" borderId="72" xfId="0" applyNumberFormat="1" applyFont="1" applyBorder="1" applyAlignment="1">
      <alignment horizontal="right" vertical="center" wrapText="1"/>
    </xf>
    <xf numFmtId="9" fontId="60" fillId="0" borderId="66" xfId="1" applyFont="1" applyFill="1" applyBorder="1" applyAlignment="1">
      <alignment horizontal="right" vertical="center" wrapText="1"/>
    </xf>
    <xf numFmtId="179" fontId="60" fillId="0" borderId="0" xfId="0" applyNumberFormat="1" applyFont="1">
      <alignment vertical="center"/>
    </xf>
    <xf numFmtId="176" fontId="6" fillId="0" borderId="0" xfId="2" applyNumberFormat="1" applyFont="1" applyFill="1" applyBorder="1" applyAlignment="1">
      <alignment horizontal="right" vertical="center"/>
    </xf>
    <xf numFmtId="181" fontId="6" fillId="0" borderId="0" xfId="1" applyNumberFormat="1" applyFont="1" applyFill="1" applyBorder="1">
      <alignment vertical="center"/>
    </xf>
    <xf numFmtId="179" fontId="29" fillId="0" borderId="0" xfId="1" applyNumberFormat="1" applyFont="1" applyFill="1" applyBorder="1" applyAlignment="1">
      <alignment horizontal="right" vertical="center"/>
    </xf>
    <xf numFmtId="9" fontId="6" fillId="0" borderId="95" xfId="1" applyFont="1" applyFill="1" applyBorder="1" applyAlignment="1">
      <alignment horizontal="right" vertical="center" wrapText="1"/>
    </xf>
    <xf numFmtId="9" fontId="6" fillId="0" borderId="0" xfId="1" applyFont="1" applyFill="1" applyBorder="1" applyAlignment="1">
      <alignment horizontal="right" vertical="center"/>
    </xf>
    <xf numFmtId="180" fontId="6" fillId="0" borderId="89" xfId="0" applyNumberFormat="1" applyFont="1" applyBorder="1" applyAlignment="1">
      <alignment horizontal="right" vertical="center" wrapText="1"/>
    </xf>
    <xf numFmtId="180" fontId="6" fillId="0" borderId="94" xfId="0" applyNumberFormat="1" applyFont="1" applyBorder="1" applyAlignment="1">
      <alignment horizontal="right" vertical="center" wrapText="1"/>
    </xf>
    <xf numFmtId="179" fontId="6" fillId="0" borderId="95" xfId="1" applyNumberFormat="1" applyFont="1" applyFill="1" applyBorder="1" applyAlignment="1">
      <alignment horizontal="right" vertical="center" wrapText="1"/>
    </xf>
    <xf numFmtId="188" fontId="6" fillId="0" borderId="94" xfId="0" applyNumberFormat="1" applyFont="1" applyBorder="1" applyAlignment="1">
      <alignment horizontal="right" vertical="center" wrapText="1"/>
    </xf>
    <xf numFmtId="9" fontId="6" fillId="0" borderId="0" xfId="1" applyFont="1" applyFill="1" applyBorder="1" applyAlignment="1">
      <alignment horizontal="center" vertical="center"/>
    </xf>
    <xf numFmtId="180" fontId="6" fillId="0" borderId="0" xfId="0" applyNumberFormat="1" applyFont="1" applyAlignment="1">
      <alignment horizontal="center" vertical="center"/>
    </xf>
    <xf numFmtId="179" fontId="6" fillId="0" borderId="0" xfId="1" applyNumberFormat="1" applyFont="1" applyFill="1" applyBorder="1" applyAlignment="1">
      <alignment horizontal="right" vertical="center"/>
    </xf>
    <xf numFmtId="179" fontId="6" fillId="0" borderId="0" xfId="0" applyNumberFormat="1" applyFont="1">
      <alignment vertical="center"/>
    </xf>
    <xf numFmtId="186" fontId="6" fillId="0" borderId="94" xfId="0" applyNumberFormat="1" applyFont="1" applyBorder="1" applyAlignment="1">
      <alignment horizontal="right" vertical="center" wrapText="1"/>
    </xf>
    <xf numFmtId="179" fontId="6" fillId="0" borderId="94" xfId="0" applyNumberFormat="1" applyFont="1" applyBorder="1" applyAlignment="1">
      <alignment horizontal="right" vertical="center" wrapText="1"/>
    </xf>
    <xf numFmtId="0" fontId="6" fillId="2" borderId="54" xfId="0" applyFont="1" applyFill="1" applyBorder="1" applyAlignment="1">
      <alignment horizontal="center" vertical="center" wrapText="1"/>
    </xf>
    <xf numFmtId="180" fontId="6" fillId="2" borderId="89" xfId="0" applyNumberFormat="1" applyFont="1" applyFill="1" applyBorder="1" applyAlignment="1">
      <alignment horizontal="right" vertical="center" wrapText="1"/>
    </xf>
    <xf numFmtId="180" fontId="6" fillId="2" borderId="94" xfId="0" applyNumberFormat="1" applyFont="1" applyFill="1" applyBorder="1" applyAlignment="1">
      <alignment horizontal="right" vertical="center" wrapText="1"/>
    </xf>
    <xf numFmtId="9" fontId="6" fillId="2" borderId="95" xfId="1" applyFont="1" applyFill="1" applyBorder="1" applyAlignment="1">
      <alignment horizontal="right" vertical="center" wrapText="1"/>
    </xf>
    <xf numFmtId="179" fontId="6" fillId="0" borderId="89" xfId="0" applyNumberFormat="1" applyFont="1" applyBorder="1" applyAlignment="1">
      <alignment horizontal="center" vertical="center" wrapText="1"/>
    </xf>
    <xf numFmtId="41" fontId="6" fillId="0" borderId="58" xfId="2" applyFont="1" applyBorder="1" applyAlignment="1">
      <alignment horizontal="right" vertical="center" wrapText="1"/>
    </xf>
    <xf numFmtId="41" fontId="6" fillId="0" borderId="61" xfId="2" applyFont="1" applyBorder="1" applyAlignment="1">
      <alignment horizontal="right" vertical="center" wrapText="1"/>
    </xf>
    <xf numFmtId="41" fontId="6" fillId="0" borderId="0" xfId="2" applyFont="1" applyAlignment="1">
      <alignment horizontal="right" vertical="center" wrapText="1"/>
    </xf>
    <xf numFmtId="41" fontId="6" fillId="0" borderId="65" xfId="2" applyFont="1" applyBorder="1" applyAlignment="1">
      <alignment horizontal="right" vertical="center" wrapText="1"/>
    </xf>
    <xf numFmtId="41" fontId="6" fillId="0" borderId="0" xfId="2" applyFont="1" applyFill="1" applyBorder="1" applyAlignment="1">
      <alignment horizontal="right" vertical="center" wrapText="1"/>
    </xf>
    <xf numFmtId="41" fontId="6" fillId="0" borderId="61" xfId="2" applyFont="1" applyFill="1" applyBorder="1" applyAlignment="1">
      <alignment horizontal="right" vertical="center" wrapText="1"/>
    </xf>
    <xf numFmtId="41" fontId="6" fillId="0" borderId="72" xfId="2" applyFont="1" applyBorder="1" applyAlignment="1">
      <alignment horizontal="right" vertical="center" wrapText="1"/>
    </xf>
    <xf numFmtId="41" fontId="6" fillId="0" borderId="66" xfId="2" applyFont="1" applyFill="1" applyBorder="1" applyAlignment="1">
      <alignment horizontal="right" vertical="center" wrapText="1"/>
    </xf>
    <xf numFmtId="186" fontId="6" fillId="0" borderId="65" xfId="0" applyNumberFormat="1" applyFont="1" applyBorder="1" applyAlignment="1">
      <alignment horizontal="right" vertical="center" wrapText="1"/>
    </xf>
    <xf numFmtId="180" fontId="6" fillId="0" borderId="72" xfId="0" applyNumberFormat="1" applyFont="1" applyBorder="1" applyAlignment="1">
      <alignment horizontal="right" vertical="center" wrapText="1"/>
    </xf>
    <xf numFmtId="9" fontId="6" fillId="0" borderId="61" xfId="1" applyFont="1" applyFill="1" applyBorder="1" applyAlignment="1">
      <alignment horizontal="right" vertical="center" wrapText="1"/>
    </xf>
    <xf numFmtId="186" fontId="6" fillId="0" borderId="72" xfId="0" applyNumberFormat="1" applyFont="1" applyBorder="1" applyAlignment="1">
      <alignment horizontal="right" vertical="center" wrapText="1"/>
    </xf>
    <xf numFmtId="9" fontId="6" fillId="0" borderId="66" xfId="1" applyFont="1" applyFill="1" applyBorder="1" applyAlignment="1">
      <alignment horizontal="right" vertical="center" wrapText="1"/>
    </xf>
    <xf numFmtId="186" fontId="6" fillId="0" borderId="0" xfId="0" applyNumberFormat="1" applyFont="1" applyAlignment="1">
      <alignment horizontal="right" vertical="center" wrapText="1"/>
    </xf>
    <xf numFmtId="181" fontId="6" fillId="0" borderId="66" xfId="1" applyNumberFormat="1" applyFont="1" applyFill="1" applyBorder="1" applyAlignment="1">
      <alignment horizontal="right" vertical="center" wrapText="1"/>
    </xf>
    <xf numFmtId="186" fontId="6" fillId="2" borderId="58" xfId="0" applyNumberFormat="1" applyFont="1" applyFill="1" applyBorder="1" applyAlignment="1">
      <alignment horizontal="right" vertical="center" wrapText="1"/>
    </xf>
    <xf numFmtId="186" fontId="6" fillId="2" borderId="61" xfId="0" applyNumberFormat="1" applyFont="1" applyFill="1" applyBorder="1" applyAlignment="1">
      <alignment horizontal="right" vertical="center" wrapText="1"/>
    </xf>
    <xf numFmtId="186" fontId="6" fillId="2" borderId="0" xfId="0" applyNumberFormat="1" applyFont="1" applyFill="1" applyAlignment="1">
      <alignment horizontal="right" vertical="center" wrapText="1"/>
    </xf>
    <xf numFmtId="186" fontId="6" fillId="2" borderId="65" xfId="0" applyNumberFormat="1" applyFont="1" applyFill="1" applyBorder="1" applyAlignment="1">
      <alignment horizontal="right" vertical="center" wrapText="1"/>
    </xf>
    <xf numFmtId="180" fontId="6" fillId="2" borderId="72" xfId="0" applyNumberFormat="1" applyFont="1" applyFill="1" applyBorder="1" applyAlignment="1">
      <alignment horizontal="right" vertical="center" wrapText="1"/>
    </xf>
    <xf numFmtId="180" fontId="6" fillId="2" borderId="65" xfId="0" applyNumberFormat="1" applyFont="1" applyFill="1" applyBorder="1" applyAlignment="1">
      <alignment horizontal="right" vertical="center" wrapText="1"/>
    </xf>
    <xf numFmtId="181" fontId="21" fillId="0" borderId="94" xfId="1" applyNumberFormat="1" applyFont="1" applyBorder="1" applyAlignment="1">
      <alignment horizontal="right" vertical="center" wrapText="1"/>
    </xf>
    <xf numFmtId="181" fontId="5" fillId="0" borderId="66" xfId="1" applyNumberFormat="1" applyFont="1" applyBorder="1" applyAlignment="1">
      <alignment horizontal="right" vertical="center" wrapText="1"/>
    </xf>
    <xf numFmtId="178" fontId="6" fillId="0" borderId="0" xfId="2" applyNumberFormat="1" applyFont="1" applyBorder="1" applyAlignment="1">
      <alignment horizontal="left" vertical="center"/>
    </xf>
  </cellXfs>
  <cellStyles count="3">
    <cellStyle name="백분율" xfId="1" builtinId="5"/>
    <cellStyle name="쉼표 [0]" xfId="2" builtinId="6"/>
    <cellStyle name="표준" xfId="0" builtinId="0"/>
  </cellStyles>
  <dxfs count="87">
    <dxf>
      <font>
        <color rgb="FFFF0000"/>
      </font>
    </dxf>
    <dxf>
      <font>
        <color rgb="FF0070C0"/>
      </font>
    </dxf>
    <dxf>
      <font>
        <color rgb="FF9C0006"/>
      </font>
      <fill>
        <patternFill>
          <bgColor rgb="FFFFC7CE"/>
        </patternFill>
      </fill>
    </dxf>
    <dxf>
      <font>
        <color rgb="FF0070C0"/>
      </font>
    </dxf>
    <dxf>
      <font>
        <color rgb="FFFF0000"/>
      </font>
    </dxf>
    <dxf>
      <font>
        <color rgb="FF0070C0"/>
      </font>
    </dxf>
    <dxf>
      <font>
        <color rgb="FF9C0006"/>
      </font>
      <fill>
        <patternFill>
          <bgColor rgb="FFFFC7CE"/>
        </patternFill>
      </fill>
    </dxf>
    <dxf>
      <font>
        <color rgb="FF0070C0"/>
      </font>
    </dxf>
    <dxf>
      <font>
        <color rgb="FF9C0006"/>
      </font>
      <fill>
        <patternFill>
          <bgColor rgb="FFFFC7CE"/>
        </patternFill>
      </fill>
    </dxf>
    <dxf>
      <font>
        <color rgb="FF0070C0"/>
      </font>
    </dxf>
    <dxf>
      <font>
        <color rgb="FF9C0006"/>
      </font>
      <fill>
        <patternFill>
          <bgColor rgb="FFFFC7CE"/>
        </patternFill>
      </fill>
    </dxf>
    <dxf>
      <font>
        <color rgb="FF0070C0"/>
      </font>
    </dxf>
    <dxf>
      <font>
        <color rgb="FFFF0000"/>
      </font>
    </dxf>
    <dxf>
      <font>
        <color rgb="FF0070C0"/>
      </font>
    </dxf>
    <dxf>
      <font>
        <color rgb="FFFF0000"/>
      </font>
    </dxf>
    <dxf>
      <font>
        <color rgb="FF0070C0"/>
      </font>
    </dxf>
    <dxf>
      <font>
        <color rgb="FFFF0000"/>
      </font>
    </dxf>
    <dxf>
      <font>
        <color rgb="FF0070C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70C0"/>
      </font>
    </dxf>
    <dxf>
      <font>
        <color rgb="FFFF000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theme="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0070C0"/>
      </font>
    </dxf>
    <dxf>
      <font>
        <color rgb="FFFF0000"/>
      </font>
    </dxf>
    <dxf>
      <font>
        <color theme="0"/>
      </font>
    </dxf>
    <dxf>
      <font>
        <color theme="0"/>
      </font>
    </dxf>
    <dxf>
      <font>
        <color rgb="FFFF0000"/>
      </font>
    </dxf>
    <dxf>
      <font>
        <color rgb="FF0070C0"/>
      </font>
    </dxf>
    <dxf>
      <font>
        <color rgb="FF9C0006"/>
      </font>
      <fill>
        <patternFill>
          <bgColor rgb="FFFFC7CE"/>
        </patternFill>
      </fill>
    </dxf>
    <dxf>
      <font>
        <color rgb="FF0070C0"/>
      </font>
    </dxf>
    <dxf>
      <font>
        <color rgb="FFFF0000"/>
      </font>
    </dxf>
    <dxf>
      <font>
        <color rgb="FF0070C0"/>
      </font>
    </dxf>
    <dxf>
      <font>
        <color rgb="FF9C0006"/>
      </font>
      <fill>
        <patternFill>
          <bgColor rgb="FFFFC7CE"/>
        </patternFill>
      </fill>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theme="0"/>
      </font>
    </dxf>
    <dxf>
      <font>
        <color theme="0"/>
      </font>
    </dxf>
    <dxf>
      <font>
        <color theme="0"/>
      </font>
    </dxf>
  </dxfs>
  <tableStyles count="0" defaultTableStyle="TableStyleMedium2" defaultPivotStyle="PivotStyleLight16"/>
  <colors>
    <mruColors>
      <color rgb="FFCFC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CC0E-0061-4A91-BBB4-715082756B1A}">
  <sheetPr>
    <tabColor theme="8"/>
  </sheetPr>
  <dimension ref="A1"/>
  <sheetViews>
    <sheetView topLeftCell="XEA1" zoomScale="115" zoomScaleNormal="115" workbookViewId="0">
      <selection activeCell="XEZ26" sqref="XEZ26"/>
    </sheetView>
  </sheetViews>
  <sheetFormatPr defaultRowHeight="17.399999999999999"/>
  <sheetData/>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481A4-3C9F-499D-9ADF-9FF0381ACB29}">
  <sheetPr>
    <pageSetUpPr fitToPage="1"/>
  </sheetPr>
  <dimension ref="A1:BP74"/>
  <sheetViews>
    <sheetView showGridLines="0" view="pageBreakPreview" zoomScaleNormal="100" zoomScaleSheetLayoutView="100" workbookViewId="0">
      <pane xSplit="4" ySplit="2" topLeftCell="E3" activePane="bottomRight" state="frozen"/>
      <selection pane="topRight" activeCell="D1" sqref="D1"/>
      <selection pane="bottomLeft" activeCell="A2" sqref="A2"/>
      <selection pane="bottomRight" activeCell="Y22" sqref="Y22"/>
    </sheetView>
  </sheetViews>
  <sheetFormatPr defaultColWidth="8.69921875" defaultRowHeight="16.95" customHeight="1" outlineLevelCol="1"/>
  <cols>
    <col min="1" max="1" width="1.296875" style="173" customWidth="1"/>
    <col min="2" max="2" width="3.5" style="39" customWidth="1"/>
    <col min="3" max="3" width="16.69921875" style="11" customWidth="1"/>
    <col min="4" max="4" width="25.69921875" style="11" customWidth="1"/>
    <col min="5" max="6" width="9.19921875" style="229" hidden="1" customWidth="1" outlineLevel="1"/>
    <col min="7" max="7" width="5.69921875" style="290" hidden="1" customWidth="1" outlineLevel="1"/>
    <col min="8" max="8" width="9.19921875" style="229" hidden="1" customWidth="1" outlineLevel="1"/>
    <col min="9" max="9" width="5.69921875" style="290" hidden="1" customWidth="1" outlineLevel="1"/>
    <col min="10" max="10" width="9.19921875" style="229" hidden="1" customWidth="1" outlineLevel="1"/>
    <col min="11" max="11" width="5.69921875" style="290" hidden="1" customWidth="1" outlineLevel="1"/>
    <col min="12" max="12" width="9.19921875" style="229" hidden="1" customWidth="1" outlineLevel="1"/>
    <col min="13" max="13" width="5.69921875" style="290" hidden="1" customWidth="1" outlineLevel="1"/>
    <col min="14" max="14" width="9.19921875" style="229" customWidth="1" collapsed="1"/>
    <col min="15" max="15" width="5.69921875" style="290" customWidth="1"/>
    <col min="16" max="16" width="9.19921875" style="229" customWidth="1"/>
    <col min="17" max="17" width="5.69921875" style="290" customWidth="1"/>
    <col min="18" max="18" width="9.19921875" style="229" customWidth="1"/>
    <col min="19" max="19" width="5.69921875" style="290" customWidth="1"/>
    <col min="20" max="20" width="9.19921875" style="229" customWidth="1"/>
    <col min="21" max="21" width="5.69921875" style="290" customWidth="1"/>
    <col min="22" max="22" width="3.796875" style="11" customWidth="1"/>
    <col min="23" max="16384" width="8.69921875" style="11"/>
  </cols>
  <sheetData>
    <row r="1" spans="1:68" ht="16.2" customHeight="1" thickBot="1">
      <c r="B1" s="22" t="s">
        <v>243</v>
      </c>
      <c r="C1" s="22"/>
      <c r="E1" s="514"/>
      <c r="F1" s="514"/>
      <c r="H1" s="514"/>
      <c r="J1" s="514"/>
      <c r="L1" s="514"/>
      <c r="N1" s="514"/>
      <c r="P1" s="514"/>
      <c r="R1" s="514"/>
      <c r="T1" s="553" t="s">
        <v>425</v>
      </c>
      <c r="V1" s="10"/>
      <c r="W1" s="10"/>
      <c r="Y1" s="10"/>
      <c r="Z1" s="10"/>
      <c r="AF1" s="10"/>
      <c r="AH1" s="10"/>
      <c r="AI1" s="10"/>
      <c r="AK1" s="10"/>
      <c r="AL1" s="10"/>
      <c r="AO1" s="10"/>
      <c r="AR1" s="10"/>
      <c r="AT1" s="10"/>
      <c r="AU1" s="10"/>
      <c r="AW1" s="10"/>
      <c r="AX1" s="10"/>
      <c r="BA1" s="10"/>
      <c r="BD1" s="10"/>
      <c r="BF1" s="10"/>
      <c r="BG1" s="10"/>
      <c r="BI1" s="10"/>
      <c r="BJ1" s="10"/>
      <c r="BM1" s="10"/>
      <c r="BP1" s="10"/>
    </row>
    <row r="2" spans="1:68" s="22" customFormat="1" ht="16.2" customHeight="1">
      <c r="A2" s="173">
        <v>1</v>
      </c>
      <c r="B2" s="24" t="s">
        <v>281</v>
      </c>
      <c r="C2" s="25"/>
      <c r="D2" s="9"/>
      <c r="E2" s="468">
        <v>2016</v>
      </c>
      <c r="F2" s="468">
        <v>2017</v>
      </c>
      <c r="G2" s="469" t="s">
        <v>5</v>
      </c>
      <c r="H2" s="468">
        <v>2018</v>
      </c>
      <c r="I2" s="541" t="s">
        <v>5</v>
      </c>
      <c r="J2" s="468">
        <v>2019</v>
      </c>
      <c r="K2" s="541" t="s">
        <v>5</v>
      </c>
      <c r="L2" s="468">
        <v>2020</v>
      </c>
      <c r="M2" s="541" t="s">
        <v>5</v>
      </c>
      <c r="N2" s="468">
        <v>2021</v>
      </c>
      <c r="O2" s="541" t="s">
        <v>5</v>
      </c>
      <c r="P2" s="468">
        <v>2022</v>
      </c>
      <c r="Q2" s="541" t="s">
        <v>5</v>
      </c>
      <c r="R2" s="468">
        <v>2023</v>
      </c>
      <c r="S2" s="541" t="s">
        <v>5</v>
      </c>
      <c r="T2" s="468">
        <v>2024</v>
      </c>
      <c r="U2" s="541" t="s">
        <v>5</v>
      </c>
      <c r="V2" s="62"/>
      <c r="W2" s="6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row>
    <row r="3" spans="1:68" s="22" customFormat="1" ht="16.2" customHeight="1">
      <c r="A3" s="173">
        <f>A2+1</f>
        <v>2</v>
      </c>
      <c r="B3" s="26" t="s">
        <v>41</v>
      </c>
      <c r="C3" s="27"/>
      <c r="D3" s="28" t="s">
        <v>42</v>
      </c>
      <c r="E3" s="515">
        <f>E13+E4</f>
        <v>22040.036335000004</v>
      </c>
      <c r="F3" s="516">
        <f>F13+F4</f>
        <v>63161.122772000002</v>
      </c>
      <c r="G3" s="517">
        <f t="shared" ref="G3:G49" si="0">IFERROR(F3/E3-1,0)</f>
        <v>1.865744947602419</v>
      </c>
      <c r="H3" s="516">
        <f>H13+H4</f>
        <v>75677.204371</v>
      </c>
      <c r="I3" s="517">
        <f t="shared" ref="I3:I49" si="1">IFERROR(H3/F3-1,0)</f>
        <v>0.19816116385677218</v>
      </c>
      <c r="J3" s="516">
        <f>J13+J4</f>
        <v>113657.44130100001</v>
      </c>
      <c r="K3" s="517">
        <f t="shared" ref="K3:K49" si="2">IFERROR(J3/H3-1,0)</f>
        <v>0.50187156417414247</v>
      </c>
      <c r="L3" s="516">
        <f>L13+L4</f>
        <v>137526.11636799999</v>
      </c>
      <c r="M3" s="517">
        <f t="shared" ref="M3:M49" si="3">IFERROR(L3/J3-1,0)</f>
        <v>0.2100053880659547</v>
      </c>
      <c r="N3" s="516">
        <f>N13+N4</f>
        <v>216379.20533600001</v>
      </c>
      <c r="O3" s="517">
        <f t="shared" ref="O3:O49" si="4">IFERROR(N3/L3-1,0)</f>
        <v>0.57336810673109229</v>
      </c>
      <c r="P3" s="516">
        <f>P13+P4</f>
        <v>331420.93627299997</v>
      </c>
      <c r="Q3" s="517">
        <f t="shared" ref="Q3:Q49" si="5">IFERROR(P3/N3-1,0)</f>
        <v>0.53166722171088376</v>
      </c>
      <c r="R3" s="516">
        <f>R13+R4</f>
        <v>375443.02175400004</v>
      </c>
      <c r="S3" s="517">
        <f t="shared" ref="S3:U49" si="6">IFERROR(R3/P3-1,0)</f>
        <v>0.1328283178970262</v>
      </c>
      <c r="T3" s="516">
        <f>T13+T4</f>
        <v>608602.23230230983</v>
      </c>
      <c r="U3" s="517">
        <f t="shared" si="6"/>
        <v>0.6210242221550244</v>
      </c>
      <c r="V3" s="62"/>
      <c r="W3" s="62"/>
      <c r="X3" s="144"/>
      <c r="Y3" s="62"/>
      <c r="Z3" s="62"/>
      <c r="AA3" s="144"/>
      <c r="AB3" s="62"/>
      <c r="AC3" s="62"/>
      <c r="AD3" s="144"/>
      <c r="AE3" s="62"/>
      <c r="AF3" s="62"/>
      <c r="AG3" s="144"/>
      <c r="AH3" s="62"/>
      <c r="AI3" s="62"/>
      <c r="AJ3" s="144"/>
      <c r="AK3" s="62"/>
      <c r="AL3" s="62"/>
      <c r="AM3" s="144"/>
      <c r="AN3" s="62"/>
      <c r="AO3" s="62"/>
      <c r="AP3" s="144"/>
      <c r="AQ3" s="62"/>
      <c r="AR3" s="62"/>
      <c r="AS3" s="144"/>
      <c r="AT3" s="62"/>
      <c r="AU3" s="62"/>
      <c r="AV3" s="144"/>
      <c r="AW3" s="62"/>
      <c r="AX3" s="62"/>
      <c r="AY3" s="144"/>
      <c r="AZ3" s="62"/>
      <c r="BA3" s="62"/>
      <c r="BB3" s="144"/>
      <c r="BC3" s="62"/>
      <c r="BD3" s="62"/>
      <c r="BE3" s="144"/>
      <c r="BF3" s="62"/>
      <c r="BG3" s="62"/>
      <c r="BH3" s="144"/>
      <c r="BI3" s="62"/>
      <c r="BJ3" s="62"/>
      <c r="BK3" s="144"/>
      <c r="BL3" s="62"/>
      <c r="BM3" s="62"/>
      <c r="BN3" s="144"/>
      <c r="BO3" s="62"/>
      <c r="BP3" s="62"/>
    </row>
    <row r="4" spans="1:68" s="22" customFormat="1" ht="16.2" customHeight="1">
      <c r="A4" s="173">
        <f t="shared" ref="A4:A49" si="7">A3+1</f>
        <v>3</v>
      </c>
      <c r="B4" s="29" t="s">
        <v>43</v>
      </c>
      <c r="C4" s="30"/>
      <c r="D4" s="31" t="s">
        <v>44</v>
      </c>
      <c r="E4" s="518">
        <f>SUM(E5:E12)</f>
        <v>18399.976451000002</v>
      </c>
      <c r="F4" s="519">
        <f>SUM(F5:F12)</f>
        <v>27683.050307999998</v>
      </c>
      <c r="G4" s="520">
        <f t="shared" si="0"/>
        <v>0.50451552923022791</v>
      </c>
      <c r="H4" s="519">
        <f>SUM(H5:H12)</f>
        <v>26600.328207999999</v>
      </c>
      <c r="I4" s="520">
        <f t="shared" si="1"/>
        <v>-3.9111372769752517E-2</v>
      </c>
      <c r="J4" s="519">
        <f>SUM(J5:J12)</f>
        <v>57647.141890999999</v>
      </c>
      <c r="K4" s="520">
        <f t="shared" si="2"/>
        <v>1.167159045566315</v>
      </c>
      <c r="L4" s="519">
        <f>SUM(L5:L12)</f>
        <v>83012.388623999999</v>
      </c>
      <c r="M4" s="520">
        <f t="shared" si="3"/>
        <v>0.4400087480652719</v>
      </c>
      <c r="N4" s="519">
        <f>SUM(N5:N12)</f>
        <v>73140.020625999998</v>
      </c>
      <c r="O4" s="520">
        <f t="shared" si="4"/>
        <v>-0.11892644172325106</v>
      </c>
      <c r="P4" s="519">
        <f>SUM(P5:P12)</f>
        <v>147788.69072699998</v>
      </c>
      <c r="Q4" s="520">
        <f t="shared" si="5"/>
        <v>1.0206268669613103</v>
      </c>
      <c r="R4" s="519">
        <f>SUM(R5:R12)</f>
        <v>185737.48307000002</v>
      </c>
      <c r="S4" s="520">
        <f t="shared" si="6"/>
        <v>0.25677737691783387</v>
      </c>
      <c r="T4" s="519">
        <f>SUM(T5:T12)</f>
        <v>233562.11076600003</v>
      </c>
      <c r="U4" s="520">
        <f t="shared" si="6"/>
        <v>0.25748506389513226</v>
      </c>
      <c r="V4" s="62"/>
      <c r="W4" s="62"/>
      <c r="X4" s="144"/>
      <c r="Y4" s="62"/>
      <c r="Z4" s="62"/>
      <c r="AA4" s="144"/>
      <c r="AB4" s="62"/>
      <c r="AC4" s="62"/>
      <c r="AD4" s="144"/>
      <c r="AE4" s="62"/>
      <c r="AF4" s="62"/>
      <c r="AG4" s="144"/>
      <c r="AH4" s="62"/>
      <c r="AI4" s="62"/>
      <c r="AJ4" s="144"/>
      <c r="AK4" s="62"/>
      <c r="AL4" s="62"/>
      <c r="AM4" s="144"/>
      <c r="AN4" s="62"/>
      <c r="AO4" s="62"/>
      <c r="AP4" s="144"/>
      <c r="AQ4" s="62"/>
      <c r="AR4" s="62"/>
      <c r="AS4" s="144"/>
      <c r="AT4" s="62"/>
      <c r="AU4" s="62"/>
      <c r="AV4" s="144"/>
      <c r="AW4" s="62"/>
      <c r="AX4" s="62"/>
      <c r="AY4" s="144"/>
      <c r="AZ4" s="62"/>
      <c r="BA4" s="62"/>
      <c r="BB4" s="144"/>
      <c r="BC4" s="62"/>
      <c r="BD4" s="62"/>
      <c r="BE4" s="144"/>
      <c r="BF4" s="62"/>
      <c r="BG4" s="62"/>
      <c r="BH4" s="144"/>
      <c r="BI4" s="62"/>
      <c r="BJ4" s="62"/>
      <c r="BK4" s="144"/>
      <c r="BL4" s="62"/>
      <c r="BM4" s="62"/>
      <c r="BN4" s="144"/>
      <c r="BO4" s="62"/>
      <c r="BP4" s="62"/>
    </row>
    <row r="5" spans="1:68" ht="16.2" customHeight="1">
      <c r="A5" s="173">
        <f t="shared" si="7"/>
        <v>4</v>
      </c>
      <c r="B5" s="33"/>
      <c r="C5" s="34" t="s">
        <v>210</v>
      </c>
      <c r="D5" s="35" t="s">
        <v>337</v>
      </c>
      <c r="E5" s="521">
        <v>12036.049434</v>
      </c>
      <c r="F5" s="522">
        <v>19219.930971999998</v>
      </c>
      <c r="G5" s="475">
        <f t="shared" si="0"/>
        <v>0.59686374481868021</v>
      </c>
      <c r="H5" s="522">
        <v>10471.172528999999</v>
      </c>
      <c r="I5" s="475">
        <f t="shared" si="1"/>
        <v>-0.45519198043662978</v>
      </c>
      <c r="J5" s="522">
        <v>33976.505980000002</v>
      </c>
      <c r="K5" s="475">
        <f t="shared" si="2"/>
        <v>2.2447661315771263</v>
      </c>
      <c r="L5" s="522">
        <v>64383.495927999997</v>
      </c>
      <c r="M5" s="475">
        <f t="shared" si="3"/>
        <v>0.89494163896366574</v>
      </c>
      <c r="N5" s="522">
        <v>42788.254095999997</v>
      </c>
      <c r="O5" s="475">
        <f t="shared" si="4"/>
        <v>-0.33541580059818343</v>
      </c>
      <c r="P5" s="522">
        <v>26004.48544</v>
      </c>
      <c r="Q5" s="475">
        <f t="shared" si="5"/>
        <v>-0.39225177588091875</v>
      </c>
      <c r="R5" s="522">
        <v>18336.205417000001</v>
      </c>
      <c r="S5" s="475">
        <f t="shared" si="6"/>
        <v>-0.29488297473499248</v>
      </c>
      <c r="T5" s="522">
        <f>BS_Quarterly!BZ5</f>
        <v>22745.070820000001</v>
      </c>
      <c r="U5" s="475">
        <f t="shared" si="6"/>
        <v>0.24044589939597971</v>
      </c>
      <c r="V5" s="62"/>
      <c r="W5" s="62"/>
      <c r="X5" s="145"/>
      <c r="Y5" s="62"/>
      <c r="Z5" s="62"/>
      <c r="AA5" s="145"/>
      <c r="AB5" s="62"/>
      <c r="AC5" s="62"/>
      <c r="AD5" s="145"/>
      <c r="AE5" s="62"/>
      <c r="AF5" s="62"/>
      <c r="AG5" s="145"/>
      <c r="AH5" s="62"/>
      <c r="AI5" s="62"/>
      <c r="AJ5" s="145"/>
      <c r="AK5" s="62"/>
      <c r="AL5" s="62"/>
      <c r="AM5" s="145"/>
      <c r="AN5" s="62"/>
      <c r="AO5" s="62"/>
      <c r="AP5" s="145"/>
      <c r="AQ5" s="62"/>
      <c r="AR5" s="62"/>
      <c r="AS5" s="145"/>
      <c r="AT5" s="62"/>
      <c r="AU5" s="62"/>
      <c r="AV5" s="145"/>
      <c r="AW5" s="62"/>
      <c r="AX5" s="62"/>
      <c r="AY5" s="145"/>
      <c r="AZ5" s="62"/>
      <c r="BA5" s="62"/>
      <c r="BB5" s="145"/>
      <c r="BC5" s="62"/>
      <c r="BD5" s="62"/>
      <c r="BE5" s="145"/>
      <c r="BF5" s="62"/>
      <c r="BG5" s="62"/>
      <c r="BH5" s="145"/>
      <c r="BI5" s="62"/>
      <c r="BJ5" s="62"/>
      <c r="BK5" s="145"/>
      <c r="BL5" s="62"/>
      <c r="BM5" s="62"/>
      <c r="BN5" s="145"/>
      <c r="BO5" s="62"/>
      <c r="BP5" s="62"/>
    </row>
    <row r="6" spans="1:68" ht="16.2" customHeight="1">
      <c r="A6" s="173">
        <f t="shared" si="7"/>
        <v>5</v>
      </c>
      <c r="B6" s="33"/>
      <c r="C6" s="34" t="s">
        <v>211</v>
      </c>
      <c r="D6" s="35" t="s">
        <v>123</v>
      </c>
      <c r="E6" s="521">
        <v>0</v>
      </c>
      <c r="F6" s="522">
        <v>203.91583299999999</v>
      </c>
      <c r="G6" s="475">
        <f t="shared" si="0"/>
        <v>0</v>
      </c>
      <c r="H6" s="522">
        <v>6000</v>
      </c>
      <c r="I6" s="475">
        <f t="shared" si="1"/>
        <v>28.423904518488275</v>
      </c>
      <c r="J6" s="522">
        <v>7000</v>
      </c>
      <c r="K6" s="475">
        <f t="shared" si="2"/>
        <v>0.16666666666666674</v>
      </c>
      <c r="L6" s="522">
        <v>3240.7064639999999</v>
      </c>
      <c r="M6" s="475">
        <f t="shared" si="3"/>
        <v>-0.53704193371428577</v>
      </c>
      <c r="N6" s="522">
        <v>0</v>
      </c>
      <c r="O6" s="475">
        <f t="shared" si="4"/>
        <v>-1</v>
      </c>
      <c r="P6" s="522">
        <v>65377.445899999999</v>
      </c>
      <c r="Q6" s="475">
        <f t="shared" si="5"/>
        <v>0</v>
      </c>
      <c r="R6" s="522">
        <v>90365.422000000006</v>
      </c>
      <c r="S6" s="475">
        <f t="shared" si="6"/>
        <v>0.38221095602635047</v>
      </c>
      <c r="T6" s="522">
        <f>BS_Quarterly!BZ6</f>
        <v>135296.36077600002</v>
      </c>
      <c r="U6" s="475">
        <f t="shared" si="6"/>
        <v>0.49721384332161933</v>
      </c>
      <c r="V6" s="62"/>
      <c r="W6" s="62"/>
      <c r="X6" s="145"/>
      <c r="Y6" s="62"/>
      <c r="Z6" s="62"/>
      <c r="AA6" s="145"/>
      <c r="AB6" s="62"/>
      <c r="AC6" s="62"/>
      <c r="AD6" s="145"/>
      <c r="AE6" s="62"/>
      <c r="AF6" s="62"/>
      <c r="AG6" s="145"/>
      <c r="AH6" s="62"/>
      <c r="AI6" s="62"/>
      <c r="AJ6" s="145"/>
      <c r="AK6" s="62"/>
      <c r="AL6" s="62"/>
      <c r="AM6" s="145"/>
      <c r="AN6" s="62"/>
      <c r="AO6" s="62"/>
      <c r="AP6" s="145"/>
      <c r="AQ6" s="62"/>
      <c r="AR6" s="62"/>
      <c r="AS6" s="145"/>
      <c r="AT6" s="62"/>
      <c r="AU6" s="62"/>
      <c r="AV6" s="145"/>
      <c r="AW6" s="62"/>
      <c r="AX6" s="62"/>
      <c r="AY6" s="145"/>
      <c r="AZ6" s="62"/>
      <c r="BA6" s="62"/>
      <c r="BB6" s="145"/>
      <c r="BC6" s="62"/>
      <c r="BD6" s="62"/>
      <c r="BE6" s="145"/>
      <c r="BF6" s="62"/>
      <c r="BG6" s="62"/>
      <c r="BH6" s="145"/>
      <c r="BI6" s="62"/>
      <c r="BJ6" s="62"/>
      <c r="BK6" s="145"/>
      <c r="BL6" s="62"/>
      <c r="BM6" s="62"/>
      <c r="BN6" s="145"/>
      <c r="BO6" s="62"/>
      <c r="BP6" s="62"/>
    </row>
    <row r="7" spans="1:68" ht="16.2" customHeight="1">
      <c r="A7" s="173">
        <f t="shared" si="7"/>
        <v>6</v>
      </c>
      <c r="B7" s="33"/>
      <c r="C7" s="34" t="s">
        <v>212</v>
      </c>
      <c r="D7" s="35" t="s">
        <v>338</v>
      </c>
      <c r="E7" s="521">
        <v>0</v>
      </c>
      <c r="F7" s="522">
        <v>0</v>
      </c>
      <c r="G7" s="475">
        <f t="shared" si="0"/>
        <v>0</v>
      </c>
      <c r="H7" s="522">
        <v>0</v>
      </c>
      <c r="I7" s="475">
        <f t="shared" si="1"/>
        <v>0</v>
      </c>
      <c r="J7" s="522">
        <v>4047.4812969999998</v>
      </c>
      <c r="K7" s="475">
        <f t="shared" si="2"/>
        <v>0</v>
      </c>
      <c r="L7" s="522">
        <v>0</v>
      </c>
      <c r="M7" s="475">
        <f t="shared" si="3"/>
        <v>-1</v>
      </c>
      <c r="N7" s="522">
        <v>5125.0814609999998</v>
      </c>
      <c r="O7" s="475">
        <f t="shared" si="4"/>
        <v>0</v>
      </c>
      <c r="P7" s="522">
        <v>20198.635245000001</v>
      </c>
      <c r="Q7" s="475">
        <f t="shared" si="5"/>
        <v>2.9411344773159698</v>
      </c>
      <c r="R7" s="522">
        <v>28155.177630999999</v>
      </c>
      <c r="S7" s="475">
        <f t="shared" si="6"/>
        <v>0.39391485065653487</v>
      </c>
      <c r="T7" s="522">
        <f>BS_Quarterly!BZ7</f>
        <v>0</v>
      </c>
      <c r="U7" s="475">
        <f t="shared" si="6"/>
        <v>-1</v>
      </c>
      <c r="V7" s="62"/>
      <c r="W7" s="62"/>
      <c r="X7" s="145"/>
      <c r="Y7" s="62"/>
      <c r="Z7" s="62"/>
      <c r="AA7" s="145"/>
      <c r="AB7" s="62"/>
      <c r="AC7" s="62"/>
      <c r="AD7" s="145"/>
      <c r="AE7" s="62"/>
      <c r="AF7" s="62"/>
      <c r="AG7" s="145"/>
      <c r="AH7" s="62"/>
      <c r="AI7" s="62"/>
      <c r="AJ7" s="145"/>
      <c r="AK7" s="62"/>
      <c r="AL7" s="62"/>
      <c r="AM7" s="145"/>
      <c r="AN7" s="62"/>
      <c r="AO7" s="62"/>
      <c r="AP7" s="145"/>
      <c r="AQ7" s="62"/>
      <c r="AR7" s="62"/>
      <c r="AS7" s="145"/>
      <c r="AT7" s="62"/>
      <c r="AU7" s="62"/>
      <c r="AV7" s="145"/>
      <c r="AW7" s="62"/>
      <c r="AX7" s="62"/>
      <c r="AY7" s="145"/>
      <c r="AZ7" s="62"/>
      <c r="BA7" s="62"/>
      <c r="BB7" s="145"/>
      <c r="BC7" s="62"/>
      <c r="BD7" s="62"/>
      <c r="BE7" s="145"/>
      <c r="BF7" s="62"/>
      <c r="BG7" s="62"/>
      <c r="BH7" s="145"/>
      <c r="BI7" s="62"/>
      <c r="BJ7" s="62"/>
      <c r="BK7" s="145"/>
      <c r="BL7" s="62"/>
      <c r="BM7" s="62"/>
      <c r="BN7" s="145"/>
      <c r="BO7" s="62"/>
      <c r="BP7" s="62"/>
    </row>
    <row r="8" spans="1:68" ht="16.2" customHeight="1">
      <c r="A8" s="173">
        <f t="shared" si="7"/>
        <v>7</v>
      </c>
      <c r="B8" s="33"/>
      <c r="C8" s="34" t="s">
        <v>213</v>
      </c>
      <c r="D8" s="161" t="s">
        <v>339</v>
      </c>
      <c r="E8" s="521">
        <v>1670.1158210000001</v>
      </c>
      <c r="F8" s="522">
        <v>2283.7325000000001</v>
      </c>
      <c r="G8" s="475">
        <f t="shared" si="0"/>
        <v>0.36740965583607865</v>
      </c>
      <c r="H8" s="522">
        <v>2541.630584</v>
      </c>
      <c r="I8" s="475">
        <f t="shared" si="1"/>
        <v>0.11292832413603593</v>
      </c>
      <c r="J8" s="522">
        <v>3127.5130380000001</v>
      </c>
      <c r="K8" s="475">
        <f t="shared" si="2"/>
        <v>0.23051440193088268</v>
      </c>
      <c r="L8" s="522">
        <v>3466.866129</v>
      </c>
      <c r="M8" s="475">
        <f t="shared" si="3"/>
        <v>0.10850573183126078</v>
      </c>
      <c r="N8" s="522">
        <v>2115.9017739999999</v>
      </c>
      <c r="O8" s="475">
        <f t="shared" si="4"/>
        <v>-0.3896788352164261</v>
      </c>
      <c r="P8" s="522">
        <v>8003.9832100000003</v>
      </c>
      <c r="Q8" s="475">
        <f t="shared" si="5"/>
        <v>2.7827763596364377</v>
      </c>
      <c r="R8" s="522">
        <v>17710.839993000001</v>
      </c>
      <c r="S8" s="475">
        <f t="shared" si="6"/>
        <v>1.2127532665076641</v>
      </c>
      <c r="T8" s="522">
        <f>BS_Quarterly!BZ8</f>
        <v>38651.087958000004</v>
      </c>
      <c r="U8" s="475">
        <f t="shared" si="6"/>
        <v>1.1823407570322124</v>
      </c>
      <c r="V8" s="62"/>
      <c r="W8" s="62"/>
      <c r="X8" s="145"/>
      <c r="Y8" s="62"/>
      <c r="Z8" s="62"/>
      <c r="AA8" s="145"/>
      <c r="AB8" s="62"/>
      <c r="AC8" s="62"/>
      <c r="AD8" s="145"/>
      <c r="AE8" s="62"/>
      <c r="AF8" s="62"/>
      <c r="AG8" s="145"/>
      <c r="AH8" s="62"/>
      <c r="AI8" s="62"/>
      <c r="AJ8" s="145"/>
      <c r="AK8" s="62"/>
      <c r="AL8" s="62"/>
      <c r="AM8" s="145"/>
      <c r="AN8" s="62"/>
      <c r="AO8" s="62"/>
      <c r="AP8" s="145"/>
      <c r="AQ8" s="62"/>
      <c r="AR8" s="62"/>
      <c r="AS8" s="145"/>
      <c r="AT8" s="62"/>
      <c r="AU8" s="62"/>
      <c r="AV8" s="145"/>
      <c r="AW8" s="62"/>
      <c r="AX8" s="62"/>
      <c r="AY8" s="145"/>
      <c r="AZ8" s="62"/>
      <c r="BA8" s="62"/>
      <c r="BB8" s="145"/>
      <c r="BC8" s="62"/>
      <c r="BD8" s="62"/>
      <c r="BE8" s="145"/>
      <c r="BF8" s="62"/>
      <c r="BG8" s="62"/>
      <c r="BH8" s="145"/>
      <c r="BI8" s="62"/>
      <c r="BJ8" s="62"/>
      <c r="BK8" s="145"/>
      <c r="BL8" s="62"/>
      <c r="BM8" s="62"/>
      <c r="BN8" s="145"/>
      <c r="BO8" s="62"/>
      <c r="BP8" s="62"/>
    </row>
    <row r="9" spans="1:68" ht="16.2" customHeight="1">
      <c r="A9" s="173">
        <f t="shared" si="7"/>
        <v>8</v>
      </c>
      <c r="B9" s="33"/>
      <c r="C9" s="34" t="s">
        <v>214</v>
      </c>
      <c r="D9" s="35" t="s">
        <v>46</v>
      </c>
      <c r="E9" s="521">
        <v>3992.3772180000001</v>
      </c>
      <c r="F9" s="522">
        <v>5089.1722410000002</v>
      </c>
      <c r="G9" s="475">
        <f t="shared" si="0"/>
        <v>0.27472229278711402</v>
      </c>
      <c r="H9" s="522">
        <v>5906.6032720000003</v>
      </c>
      <c r="I9" s="475">
        <f t="shared" si="1"/>
        <v>0.16062160844439766</v>
      </c>
      <c r="J9" s="522">
        <v>8722.7339310000007</v>
      </c>
      <c r="K9" s="475">
        <f t="shared" si="2"/>
        <v>0.47677667338007068</v>
      </c>
      <c r="L9" s="522">
        <v>9940.2947380000005</v>
      </c>
      <c r="M9" s="475">
        <f t="shared" si="3"/>
        <v>0.13958476970997258</v>
      </c>
      <c r="N9" s="522">
        <v>16465.363683</v>
      </c>
      <c r="O9" s="475">
        <f t="shared" si="4"/>
        <v>0.6564261037508079</v>
      </c>
      <c r="P9" s="522">
        <v>23397.666986</v>
      </c>
      <c r="Q9" s="475">
        <f t="shared" si="5"/>
        <v>0.42102339410561562</v>
      </c>
      <c r="R9" s="522">
        <v>19434.327936000002</v>
      </c>
      <c r="S9" s="475">
        <f t="shared" si="6"/>
        <v>-0.16939035213944464</v>
      </c>
      <c r="T9" s="522">
        <f>BS_Quarterly!BZ9</f>
        <v>29999.806868</v>
      </c>
      <c r="U9" s="475">
        <f t="shared" si="6"/>
        <v>0.54365033701158172</v>
      </c>
      <c r="V9" s="62"/>
      <c r="W9" s="62"/>
      <c r="X9" s="145"/>
      <c r="Y9" s="62"/>
      <c r="Z9" s="62"/>
      <c r="AA9" s="145"/>
      <c r="AB9" s="62"/>
      <c r="AC9" s="62"/>
      <c r="AD9" s="145"/>
      <c r="AE9" s="62"/>
      <c r="AF9" s="62"/>
      <c r="AG9" s="145"/>
      <c r="AH9" s="62"/>
      <c r="AI9" s="62"/>
      <c r="AJ9" s="145"/>
      <c r="AK9" s="62"/>
      <c r="AL9" s="62"/>
      <c r="AM9" s="145"/>
      <c r="AN9" s="62"/>
      <c r="AO9" s="62"/>
      <c r="AP9" s="145"/>
      <c r="AQ9" s="62"/>
      <c r="AR9" s="62"/>
      <c r="AS9" s="145"/>
      <c r="AT9" s="62"/>
      <c r="AU9" s="62"/>
      <c r="AV9" s="145"/>
      <c r="AW9" s="62"/>
      <c r="AX9" s="62"/>
      <c r="AY9" s="145"/>
      <c r="AZ9" s="62"/>
      <c r="BA9" s="62"/>
      <c r="BB9" s="145"/>
      <c r="BC9" s="62"/>
      <c r="BD9" s="62"/>
      <c r="BE9" s="145"/>
      <c r="BF9" s="62"/>
      <c r="BG9" s="62"/>
      <c r="BH9" s="145"/>
      <c r="BI9" s="62"/>
      <c r="BJ9" s="62"/>
      <c r="BK9" s="145"/>
      <c r="BL9" s="62"/>
      <c r="BM9" s="62"/>
      <c r="BN9" s="145"/>
      <c r="BO9" s="62"/>
      <c r="BP9" s="62"/>
    </row>
    <row r="10" spans="1:68" ht="16.2" customHeight="1">
      <c r="A10" s="173">
        <f t="shared" si="7"/>
        <v>9</v>
      </c>
      <c r="B10" s="33"/>
      <c r="C10" s="34" t="s">
        <v>215</v>
      </c>
      <c r="D10" s="35" t="s">
        <v>125</v>
      </c>
      <c r="E10" s="521">
        <v>69.616179000000002</v>
      </c>
      <c r="F10" s="522">
        <v>17.173566000000001</v>
      </c>
      <c r="G10" s="475">
        <f t="shared" si="0"/>
        <v>-0.75331070669649935</v>
      </c>
      <c r="H10" s="522">
        <v>86.550814000000003</v>
      </c>
      <c r="I10" s="475">
        <f t="shared" si="1"/>
        <v>4.0397694922533853</v>
      </c>
      <c r="J10" s="522">
        <v>35.646574000000001</v>
      </c>
      <c r="K10" s="475">
        <f t="shared" si="2"/>
        <v>-0.58814282208830526</v>
      </c>
      <c r="L10" s="522">
        <v>1467.640085</v>
      </c>
      <c r="M10" s="475">
        <f t="shared" si="3"/>
        <v>40.171981492527159</v>
      </c>
      <c r="N10" s="522">
        <v>905.86345500000004</v>
      </c>
      <c r="O10" s="475">
        <f t="shared" si="4"/>
        <v>-0.38277547454694927</v>
      </c>
      <c r="P10" s="522">
        <v>2076.639142</v>
      </c>
      <c r="Q10" s="475">
        <f t="shared" si="5"/>
        <v>1.2924416815114812</v>
      </c>
      <c r="R10" s="522">
        <v>1432.729934</v>
      </c>
      <c r="S10" s="475">
        <f t="shared" si="6"/>
        <v>-0.31007274926921324</v>
      </c>
      <c r="T10" s="522">
        <f>BS_Quarterly!BZ10</f>
        <v>1022.2453760000001</v>
      </c>
      <c r="U10" s="475">
        <f t="shared" si="6"/>
        <v>-0.2865051872364941</v>
      </c>
      <c r="V10" s="62"/>
      <c r="W10" s="62"/>
      <c r="X10" s="145"/>
      <c r="Y10" s="62"/>
      <c r="Z10" s="62"/>
      <c r="AA10" s="145"/>
      <c r="AB10" s="62"/>
      <c r="AC10" s="62"/>
      <c r="AD10" s="145"/>
      <c r="AE10" s="62"/>
      <c r="AF10" s="62"/>
      <c r="AG10" s="145"/>
      <c r="AH10" s="62"/>
      <c r="AI10" s="62"/>
      <c r="AJ10" s="145"/>
      <c r="AK10" s="62"/>
      <c r="AL10" s="62"/>
      <c r="AM10" s="145"/>
      <c r="AN10" s="62"/>
      <c r="AO10" s="62"/>
      <c r="AP10" s="145"/>
      <c r="AQ10" s="62"/>
      <c r="AR10" s="62"/>
      <c r="AS10" s="145"/>
      <c r="AT10" s="62"/>
      <c r="AU10" s="62"/>
      <c r="AV10" s="145"/>
      <c r="AW10" s="62"/>
      <c r="AX10" s="62"/>
      <c r="AY10" s="145"/>
      <c r="AZ10" s="62"/>
      <c r="BA10" s="62"/>
      <c r="BB10" s="145"/>
      <c r="BC10" s="62"/>
      <c r="BD10" s="62"/>
      <c r="BE10" s="145"/>
      <c r="BF10" s="62"/>
      <c r="BG10" s="62"/>
      <c r="BH10" s="145"/>
      <c r="BI10" s="62"/>
      <c r="BJ10" s="62"/>
      <c r="BK10" s="145"/>
      <c r="BL10" s="62"/>
      <c r="BM10" s="62"/>
      <c r="BN10" s="145"/>
      <c r="BO10" s="62"/>
      <c r="BP10" s="62"/>
    </row>
    <row r="11" spans="1:68" ht="16.2" customHeight="1">
      <c r="A11" s="173">
        <f t="shared" si="7"/>
        <v>10</v>
      </c>
      <c r="B11" s="33"/>
      <c r="C11" s="34" t="s">
        <v>216</v>
      </c>
      <c r="D11" s="35" t="s">
        <v>124</v>
      </c>
      <c r="E11" s="521">
        <v>631.81779900000004</v>
      </c>
      <c r="F11" s="522">
        <v>825.54397900000004</v>
      </c>
      <c r="G11" s="475">
        <f t="shared" si="0"/>
        <v>0.30661716131868588</v>
      </c>
      <c r="H11" s="522">
        <v>1589.9533960000001</v>
      </c>
      <c r="I11" s="475">
        <f t="shared" si="1"/>
        <v>0.92594632926273213</v>
      </c>
      <c r="J11" s="522">
        <v>737.09434799999997</v>
      </c>
      <c r="K11" s="475">
        <f t="shared" si="2"/>
        <v>-0.53640506076820893</v>
      </c>
      <c r="L11" s="522">
        <v>511.85772800000001</v>
      </c>
      <c r="M11" s="475">
        <f t="shared" si="3"/>
        <v>-0.30557366314250989</v>
      </c>
      <c r="N11" s="522">
        <v>5715.1206309999998</v>
      </c>
      <c r="O11" s="475">
        <f t="shared" si="4"/>
        <v>10.165447581168491</v>
      </c>
      <c r="P11" s="522">
        <v>2705.3074799999999</v>
      </c>
      <c r="Q11" s="475">
        <f t="shared" si="5"/>
        <v>-0.52664035377908713</v>
      </c>
      <c r="R11" s="522">
        <v>10277.253769999999</v>
      </c>
      <c r="S11" s="475">
        <f t="shared" si="6"/>
        <v>2.7989226163674377</v>
      </c>
      <c r="T11" s="522">
        <f>BS_Quarterly!BZ11</f>
        <v>5818.8061639999996</v>
      </c>
      <c r="U11" s="475">
        <f t="shared" si="6"/>
        <v>-0.4338170201668573</v>
      </c>
      <c r="V11" s="62"/>
      <c r="W11" s="62"/>
      <c r="X11" s="145"/>
      <c r="Y11" s="62"/>
      <c r="Z11" s="62"/>
      <c r="AA11" s="145"/>
      <c r="AB11" s="62"/>
      <c r="AC11" s="62"/>
      <c r="AD11" s="145"/>
      <c r="AE11" s="62"/>
      <c r="AF11" s="62"/>
      <c r="AG11" s="145"/>
      <c r="AH11" s="62"/>
      <c r="AI11" s="62"/>
      <c r="AJ11" s="145"/>
      <c r="AK11" s="62"/>
      <c r="AL11" s="62"/>
      <c r="AM11" s="145"/>
      <c r="AN11" s="62"/>
      <c r="AO11" s="62"/>
      <c r="AP11" s="145"/>
      <c r="AQ11" s="62"/>
      <c r="AR11" s="62"/>
      <c r="AS11" s="145"/>
      <c r="AT11" s="62"/>
      <c r="AU11" s="62"/>
      <c r="AV11" s="145"/>
      <c r="AW11" s="62"/>
      <c r="AX11" s="62"/>
      <c r="AY11" s="145"/>
      <c r="AZ11" s="62"/>
      <c r="BA11" s="62"/>
      <c r="BB11" s="145"/>
      <c r="BC11" s="62"/>
      <c r="BD11" s="62"/>
      <c r="BE11" s="145"/>
      <c r="BF11" s="62"/>
      <c r="BG11" s="62"/>
      <c r="BH11" s="145"/>
      <c r="BI11" s="62"/>
      <c r="BJ11" s="62"/>
      <c r="BK11" s="145"/>
      <c r="BL11" s="62"/>
      <c r="BM11" s="62"/>
      <c r="BN11" s="145"/>
      <c r="BO11" s="62"/>
      <c r="BP11" s="62"/>
    </row>
    <row r="12" spans="1:68" ht="16.2" customHeight="1">
      <c r="A12" s="173">
        <f t="shared" si="7"/>
        <v>11</v>
      </c>
      <c r="B12" s="33"/>
      <c r="C12" s="34" t="s">
        <v>217</v>
      </c>
      <c r="D12" s="35" t="s">
        <v>340</v>
      </c>
      <c r="E12" s="521">
        <v>0</v>
      </c>
      <c r="F12" s="522">
        <v>43.581217000000002</v>
      </c>
      <c r="G12" s="475">
        <f t="shared" si="0"/>
        <v>0</v>
      </c>
      <c r="H12" s="522">
        <v>4.4176130000000002</v>
      </c>
      <c r="I12" s="475">
        <f t="shared" si="1"/>
        <v>-0.8986349325673948</v>
      </c>
      <c r="J12" s="522">
        <v>0.16672300000000001</v>
      </c>
      <c r="K12" s="475">
        <f t="shared" si="2"/>
        <v>-0.96225948266631778</v>
      </c>
      <c r="L12" s="522">
        <v>1.527552</v>
      </c>
      <c r="M12" s="475">
        <f t="shared" si="3"/>
        <v>8.1622151712721092</v>
      </c>
      <c r="N12" s="522">
        <v>24.435525999999999</v>
      </c>
      <c r="O12" s="475">
        <f t="shared" si="4"/>
        <v>14.99652646849338</v>
      </c>
      <c r="P12" s="522">
        <v>24.527324</v>
      </c>
      <c r="Q12" s="475">
        <f t="shared" si="5"/>
        <v>3.7567433580107945E-3</v>
      </c>
      <c r="R12" s="522">
        <v>25.526389000000002</v>
      </c>
      <c r="S12" s="475">
        <f t="shared" si="6"/>
        <v>4.0732735458625768E-2</v>
      </c>
      <c r="T12" s="522">
        <f>BS_Quarterly!BZ12</f>
        <v>28.732804000000002</v>
      </c>
      <c r="U12" s="475">
        <f t="shared" si="6"/>
        <v>0.12561177376087151</v>
      </c>
      <c r="V12" s="62"/>
      <c r="W12" s="62"/>
      <c r="X12" s="145"/>
      <c r="Y12" s="62"/>
      <c r="Z12" s="62"/>
      <c r="AA12" s="145"/>
      <c r="AB12" s="62"/>
      <c r="AC12" s="62"/>
      <c r="AD12" s="145"/>
      <c r="AE12" s="62"/>
      <c r="AF12" s="62"/>
      <c r="AG12" s="145"/>
      <c r="AH12" s="62"/>
      <c r="AI12" s="62"/>
      <c r="AJ12" s="145"/>
      <c r="AK12" s="62"/>
      <c r="AL12" s="62"/>
      <c r="AM12" s="145"/>
      <c r="AN12" s="62"/>
      <c r="AO12" s="62"/>
      <c r="AP12" s="145"/>
      <c r="AQ12" s="62"/>
      <c r="AR12" s="62"/>
      <c r="AS12" s="145"/>
      <c r="AT12" s="62"/>
      <c r="AU12" s="62"/>
      <c r="AV12" s="145"/>
      <c r="AW12" s="62"/>
      <c r="AX12" s="62"/>
      <c r="AY12" s="145"/>
      <c r="AZ12" s="62"/>
      <c r="BA12" s="62"/>
      <c r="BB12" s="145"/>
      <c r="BC12" s="62"/>
      <c r="BD12" s="62"/>
      <c r="BE12" s="145"/>
      <c r="BF12" s="62"/>
      <c r="BG12" s="62"/>
      <c r="BH12" s="145"/>
      <c r="BI12" s="62"/>
      <c r="BJ12" s="62"/>
      <c r="BK12" s="145"/>
      <c r="BL12" s="62"/>
      <c r="BM12" s="62"/>
      <c r="BN12" s="145"/>
      <c r="BO12" s="62"/>
      <c r="BP12" s="62"/>
    </row>
    <row r="13" spans="1:68" s="22" customFormat="1" ht="16.2" customHeight="1">
      <c r="A13" s="173">
        <f t="shared" si="7"/>
        <v>12</v>
      </c>
      <c r="B13" s="29" t="s">
        <v>49</v>
      </c>
      <c r="C13" s="30"/>
      <c r="D13" s="31" t="s">
        <v>50</v>
      </c>
      <c r="E13" s="518">
        <f>SUM(E14:E23)</f>
        <v>3640.0598840000002</v>
      </c>
      <c r="F13" s="519">
        <f>SUM(F14:F23)</f>
        <v>35478.072464000004</v>
      </c>
      <c r="G13" s="520">
        <f t="shared" si="0"/>
        <v>8.7465628573708383</v>
      </c>
      <c r="H13" s="519">
        <f>SUM(H14:H23)</f>
        <v>49076.876163000001</v>
      </c>
      <c r="I13" s="520">
        <f t="shared" si="1"/>
        <v>0.38330164956957158</v>
      </c>
      <c r="J13" s="519">
        <f>SUM(J14:J23)</f>
        <v>56010.299410000007</v>
      </c>
      <c r="K13" s="520">
        <f t="shared" si="2"/>
        <v>0.14127678428374058</v>
      </c>
      <c r="L13" s="519">
        <f>SUM(L14:L23)</f>
        <v>54513.727743999996</v>
      </c>
      <c r="M13" s="520">
        <f t="shared" si="3"/>
        <v>-2.6719579823078266E-2</v>
      </c>
      <c r="N13" s="519">
        <f>SUM(N14:N23)</f>
        <v>143239.18471</v>
      </c>
      <c r="O13" s="520">
        <f t="shared" si="4"/>
        <v>1.6275800727233425</v>
      </c>
      <c r="P13" s="519">
        <f>SUM(P14:P23)</f>
        <v>183632.24554599996</v>
      </c>
      <c r="Q13" s="520">
        <f t="shared" si="5"/>
        <v>0.28199728250184597</v>
      </c>
      <c r="R13" s="519">
        <f>SUM(R14:R23)</f>
        <v>189705.53868400003</v>
      </c>
      <c r="S13" s="520">
        <f t="shared" si="6"/>
        <v>3.3073130048277388E-2</v>
      </c>
      <c r="T13" s="519">
        <f>SUM(T14:T23)</f>
        <v>375040.12153630977</v>
      </c>
      <c r="U13" s="520">
        <f t="shared" si="6"/>
        <v>0.97695926085230878</v>
      </c>
      <c r="V13" s="62"/>
      <c r="W13" s="62"/>
      <c r="X13" s="144"/>
      <c r="Y13" s="62"/>
      <c r="Z13" s="62"/>
      <c r="AA13" s="144"/>
      <c r="AB13" s="62"/>
      <c r="AC13" s="62"/>
      <c r="AD13" s="144"/>
      <c r="AE13" s="62"/>
      <c r="AF13" s="62"/>
      <c r="AG13" s="144"/>
      <c r="AH13" s="62"/>
      <c r="AI13" s="62"/>
      <c r="AJ13" s="144"/>
      <c r="AK13" s="62"/>
      <c r="AL13" s="62"/>
      <c r="AM13" s="144"/>
      <c r="AN13" s="62"/>
      <c r="AO13" s="62"/>
      <c r="AP13" s="144"/>
      <c r="AQ13" s="62"/>
      <c r="AR13" s="62"/>
      <c r="AS13" s="144"/>
      <c r="AT13" s="62"/>
      <c r="AU13" s="62"/>
      <c r="AV13" s="144"/>
      <c r="AW13" s="62"/>
      <c r="AX13" s="62"/>
      <c r="AY13" s="144"/>
      <c r="AZ13" s="62"/>
      <c r="BA13" s="62"/>
      <c r="BB13" s="144"/>
      <c r="BC13" s="62"/>
      <c r="BD13" s="62"/>
      <c r="BE13" s="144"/>
      <c r="BF13" s="62"/>
      <c r="BG13" s="62"/>
      <c r="BH13" s="144"/>
      <c r="BI13" s="62"/>
      <c r="BJ13" s="62"/>
      <c r="BK13" s="144"/>
      <c r="BL13" s="62"/>
      <c r="BM13" s="62"/>
      <c r="BN13" s="144"/>
      <c r="BO13" s="62"/>
      <c r="BP13" s="62"/>
    </row>
    <row r="14" spans="1:68" ht="16.2" customHeight="1">
      <c r="A14" s="173">
        <f t="shared" si="7"/>
        <v>13</v>
      </c>
      <c r="B14" s="33"/>
      <c r="C14" s="34" t="s">
        <v>218</v>
      </c>
      <c r="D14" s="35" t="s">
        <v>341</v>
      </c>
      <c r="E14" s="521">
        <v>290.241983</v>
      </c>
      <c r="F14" s="522">
        <v>137.96753799999999</v>
      </c>
      <c r="G14" s="475">
        <f t="shared" si="0"/>
        <v>-0.52464651538712781</v>
      </c>
      <c r="H14" s="522">
        <v>419.30556799999999</v>
      </c>
      <c r="I14" s="475">
        <f t="shared" si="1"/>
        <v>2.0391610525078736</v>
      </c>
      <c r="J14" s="522">
        <v>432.66153600000001</v>
      </c>
      <c r="K14" s="475">
        <f t="shared" si="2"/>
        <v>3.1852589183838376E-2</v>
      </c>
      <c r="L14" s="522">
        <v>275.74344100000002</v>
      </c>
      <c r="M14" s="475">
        <f t="shared" si="3"/>
        <v>-0.36268094559716069</v>
      </c>
      <c r="N14" s="522">
        <v>297.20755800000001</v>
      </c>
      <c r="O14" s="475">
        <f t="shared" si="4"/>
        <v>7.7840897764092087E-2</v>
      </c>
      <c r="P14" s="522">
        <v>331.655306</v>
      </c>
      <c r="Q14" s="475">
        <f t="shared" si="5"/>
        <v>0.11590468368910045</v>
      </c>
      <c r="R14" s="522">
        <v>107.422</v>
      </c>
      <c r="S14" s="475">
        <f t="shared" si="6"/>
        <v>-0.67610347835050166</v>
      </c>
      <c r="T14" s="522">
        <f>BS_Quarterly!BZ14</f>
        <v>107.422</v>
      </c>
      <c r="U14" s="475">
        <f t="shared" si="6"/>
        <v>0</v>
      </c>
      <c r="V14" s="62"/>
      <c r="W14" s="62"/>
      <c r="X14" s="145"/>
      <c r="Y14" s="62"/>
      <c r="Z14" s="62"/>
      <c r="AA14" s="145"/>
      <c r="AB14" s="62"/>
      <c r="AC14" s="62"/>
      <c r="AD14" s="145"/>
      <c r="AE14" s="62"/>
      <c r="AF14" s="62"/>
      <c r="AG14" s="145"/>
      <c r="AH14" s="62"/>
      <c r="AI14" s="62"/>
      <c r="AJ14" s="145"/>
      <c r="AK14" s="62"/>
      <c r="AL14" s="62"/>
      <c r="AM14" s="145"/>
      <c r="AN14" s="62"/>
      <c r="AO14" s="62"/>
      <c r="AP14" s="145"/>
      <c r="AQ14" s="62"/>
      <c r="AR14" s="62"/>
      <c r="AS14" s="145"/>
      <c r="AT14" s="62"/>
      <c r="AU14" s="62"/>
      <c r="AV14" s="145"/>
      <c r="AW14" s="62"/>
      <c r="AX14" s="62"/>
      <c r="AY14" s="145"/>
      <c r="AZ14" s="62"/>
      <c r="BA14" s="62"/>
      <c r="BB14" s="145"/>
      <c r="BC14" s="62"/>
      <c r="BD14" s="62"/>
      <c r="BE14" s="145"/>
      <c r="BF14" s="62"/>
      <c r="BG14" s="62"/>
      <c r="BH14" s="145"/>
      <c r="BI14" s="62"/>
      <c r="BJ14" s="62"/>
      <c r="BK14" s="145"/>
      <c r="BL14" s="62"/>
      <c r="BM14" s="62"/>
      <c r="BN14" s="145"/>
      <c r="BO14" s="62"/>
      <c r="BP14" s="62"/>
    </row>
    <row r="15" spans="1:68" ht="16.2" customHeight="1">
      <c r="A15" s="173">
        <f t="shared" si="7"/>
        <v>14</v>
      </c>
      <c r="B15" s="33"/>
      <c r="C15" s="34" t="s">
        <v>371</v>
      </c>
      <c r="D15" s="35" t="s">
        <v>374</v>
      </c>
      <c r="E15" s="521"/>
      <c r="F15" s="522"/>
      <c r="G15" s="475"/>
      <c r="H15" s="522"/>
      <c r="I15" s="475"/>
      <c r="J15" s="522"/>
      <c r="K15" s="475"/>
      <c r="L15" s="522"/>
      <c r="M15" s="475"/>
      <c r="N15" s="522">
        <v>0</v>
      </c>
      <c r="O15" s="475">
        <f t="shared" si="4"/>
        <v>0</v>
      </c>
      <c r="P15" s="522">
        <v>0</v>
      </c>
      <c r="Q15" s="475">
        <f t="shared" si="5"/>
        <v>0</v>
      </c>
      <c r="R15" s="522">
        <v>0</v>
      </c>
      <c r="S15" s="475">
        <f t="shared" ref="S15:S16" si="8">IFERROR(R15/P15-1,0)</f>
        <v>0</v>
      </c>
      <c r="T15" s="522">
        <v>0</v>
      </c>
      <c r="U15" s="475">
        <f t="shared" ref="U15:U16" si="9">IFERROR(T15/R15-1,0)</f>
        <v>0</v>
      </c>
      <c r="V15" s="62"/>
      <c r="W15" s="62"/>
      <c r="X15" s="145"/>
      <c r="Y15" s="62"/>
      <c r="Z15" s="62"/>
      <c r="AA15" s="145"/>
      <c r="AB15" s="62"/>
      <c r="AC15" s="62"/>
      <c r="AD15" s="145"/>
      <c r="AE15" s="62"/>
      <c r="AF15" s="62"/>
      <c r="AG15" s="145"/>
      <c r="AH15" s="62"/>
      <c r="AI15" s="62"/>
      <c r="AJ15" s="145"/>
      <c r="AK15" s="62"/>
      <c r="AL15" s="62"/>
      <c r="AM15" s="145"/>
      <c r="AN15" s="62"/>
      <c r="AO15" s="62"/>
      <c r="AP15" s="145"/>
      <c r="AQ15" s="62"/>
      <c r="AR15" s="62"/>
      <c r="AS15" s="145"/>
      <c r="AT15" s="62"/>
      <c r="AU15" s="62"/>
      <c r="AV15" s="145"/>
      <c r="AW15" s="62"/>
      <c r="AX15" s="62"/>
      <c r="AY15" s="145"/>
      <c r="AZ15" s="62"/>
      <c r="BA15" s="62"/>
      <c r="BB15" s="145"/>
      <c r="BC15" s="62"/>
      <c r="BD15" s="62"/>
      <c r="BE15" s="145"/>
      <c r="BF15" s="62"/>
      <c r="BG15" s="62"/>
      <c r="BH15" s="145"/>
      <c r="BI15" s="62"/>
      <c r="BJ15" s="62"/>
      <c r="BK15" s="145"/>
      <c r="BL15" s="62"/>
      <c r="BM15" s="62"/>
      <c r="BN15" s="145"/>
      <c r="BO15" s="62"/>
      <c r="BP15" s="62"/>
    </row>
    <row r="16" spans="1:68" ht="16.2" customHeight="1">
      <c r="A16" s="173">
        <f t="shared" si="7"/>
        <v>15</v>
      </c>
      <c r="B16" s="33"/>
      <c r="C16" s="34" t="s">
        <v>372</v>
      </c>
      <c r="D16" s="35" t="s">
        <v>443</v>
      </c>
      <c r="E16" s="521"/>
      <c r="F16" s="522"/>
      <c r="G16" s="475"/>
      <c r="H16" s="522"/>
      <c r="I16" s="475"/>
      <c r="J16" s="522"/>
      <c r="K16" s="475"/>
      <c r="L16" s="522"/>
      <c r="M16" s="475"/>
      <c r="N16" s="522">
        <v>0</v>
      </c>
      <c r="O16" s="475">
        <f t="shared" si="4"/>
        <v>0</v>
      </c>
      <c r="P16" s="522">
        <v>0</v>
      </c>
      <c r="Q16" s="475">
        <f t="shared" si="5"/>
        <v>0</v>
      </c>
      <c r="R16" s="522">
        <v>0</v>
      </c>
      <c r="S16" s="475">
        <f t="shared" si="8"/>
        <v>0</v>
      </c>
      <c r="T16" s="522">
        <v>0</v>
      </c>
      <c r="U16" s="475">
        <f t="shared" si="9"/>
        <v>0</v>
      </c>
      <c r="V16" s="62"/>
      <c r="W16" s="62"/>
      <c r="X16" s="145"/>
      <c r="Y16" s="62"/>
      <c r="Z16" s="62"/>
      <c r="AA16" s="145"/>
      <c r="AB16" s="62"/>
      <c r="AC16" s="62"/>
      <c r="AD16" s="145"/>
      <c r="AE16" s="62"/>
      <c r="AF16" s="62"/>
      <c r="AG16" s="145"/>
      <c r="AH16" s="62"/>
      <c r="AI16" s="62"/>
      <c r="AJ16" s="145"/>
      <c r="AK16" s="62"/>
      <c r="AL16" s="62"/>
      <c r="AM16" s="145"/>
      <c r="AN16" s="62"/>
      <c r="AO16" s="62"/>
      <c r="AP16" s="145"/>
      <c r="AQ16" s="62"/>
      <c r="AR16" s="62"/>
      <c r="AS16" s="145"/>
      <c r="AT16" s="62"/>
      <c r="AU16" s="62"/>
      <c r="AV16" s="145"/>
      <c r="AW16" s="62"/>
      <c r="AX16" s="62"/>
      <c r="AY16" s="145"/>
      <c r="AZ16" s="62"/>
      <c r="BA16" s="62"/>
      <c r="BB16" s="145"/>
      <c r="BC16" s="62"/>
      <c r="BD16" s="62"/>
      <c r="BE16" s="145"/>
      <c r="BF16" s="62"/>
      <c r="BG16" s="62"/>
      <c r="BH16" s="145"/>
      <c r="BI16" s="62"/>
      <c r="BJ16" s="62"/>
      <c r="BK16" s="145"/>
      <c r="BL16" s="62"/>
      <c r="BM16" s="62"/>
      <c r="BN16" s="145"/>
      <c r="BO16" s="62"/>
      <c r="BP16" s="62"/>
    </row>
    <row r="17" spans="1:68" ht="16.2" customHeight="1">
      <c r="A17" s="173">
        <f t="shared" si="7"/>
        <v>16</v>
      </c>
      <c r="B17" s="33"/>
      <c r="C17" s="34" t="s">
        <v>51</v>
      </c>
      <c r="D17" s="35" t="s">
        <v>338</v>
      </c>
      <c r="E17" s="521" t="s">
        <v>29</v>
      </c>
      <c r="F17" s="522" t="s">
        <v>29</v>
      </c>
      <c r="G17" s="475">
        <f t="shared" si="0"/>
        <v>0</v>
      </c>
      <c r="H17" s="522" t="s">
        <v>29</v>
      </c>
      <c r="I17" s="475">
        <f t="shared" si="1"/>
        <v>0</v>
      </c>
      <c r="J17" s="522" t="s">
        <v>29</v>
      </c>
      <c r="K17" s="475">
        <f t="shared" si="2"/>
        <v>0</v>
      </c>
      <c r="L17" s="522" t="s">
        <v>29</v>
      </c>
      <c r="M17" s="475">
        <f t="shared" si="3"/>
        <v>0</v>
      </c>
      <c r="N17" s="522" t="s">
        <v>29</v>
      </c>
      <c r="O17" s="475">
        <f t="shared" si="4"/>
        <v>0</v>
      </c>
      <c r="P17" s="522" t="s">
        <v>29</v>
      </c>
      <c r="Q17" s="475">
        <f t="shared" si="5"/>
        <v>0</v>
      </c>
      <c r="R17" s="522">
        <v>2999.9585670000001</v>
      </c>
      <c r="S17" s="475">
        <f t="shared" si="6"/>
        <v>0</v>
      </c>
      <c r="T17" s="522">
        <f>BS_Quarterly!BZ17</f>
        <v>9124.3066610000005</v>
      </c>
      <c r="U17" s="475">
        <f t="shared" si="6"/>
        <v>2.0414775595132411</v>
      </c>
      <c r="V17" s="62"/>
      <c r="W17" s="62"/>
      <c r="X17" s="145"/>
      <c r="Y17" s="62"/>
      <c r="Z17" s="62"/>
      <c r="AA17" s="145"/>
      <c r="AB17" s="62"/>
      <c r="AC17" s="62"/>
      <c r="AD17" s="145"/>
      <c r="AE17" s="62"/>
      <c r="AF17" s="62"/>
      <c r="AG17" s="145"/>
      <c r="AH17" s="62"/>
      <c r="AI17" s="62"/>
      <c r="AJ17" s="145"/>
      <c r="AK17" s="62"/>
      <c r="AL17" s="62"/>
      <c r="AM17" s="145"/>
      <c r="AN17" s="62"/>
      <c r="AO17" s="62"/>
      <c r="AP17" s="145"/>
      <c r="AQ17" s="62"/>
      <c r="AR17" s="62"/>
      <c r="AS17" s="145"/>
      <c r="AT17" s="62"/>
      <c r="AU17" s="62"/>
      <c r="AV17" s="145"/>
      <c r="AW17" s="62"/>
      <c r="AX17" s="62"/>
      <c r="AY17" s="145"/>
      <c r="AZ17" s="62"/>
      <c r="BA17" s="62"/>
      <c r="BB17" s="145"/>
      <c r="BC17" s="62"/>
      <c r="BD17" s="62"/>
      <c r="BE17" s="145"/>
      <c r="BF17" s="62"/>
      <c r="BG17" s="62"/>
      <c r="BH17" s="145"/>
      <c r="BI17" s="62"/>
      <c r="BJ17" s="62"/>
      <c r="BK17" s="145"/>
      <c r="BL17" s="62"/>
      <c r="BM17" s="62"/>
      <c r="BN17" s="145"/>
      <c r="BO17" s="62"/>
      <c r="BP17" s="62"/>
    </row>
    <row r="18" spans="1:68" ht="16.2" customHeight="1">
      <c r="A18" s="173">
        <f t="shared" si="7"/>
        <v>17</v>
      </c>
      <c r="B18" s="33"/>
      <c r="C18" s="34" t="s">
        <v>219</v>
      </c>
      <c r="D18" s="35" t="s">
        <v>126</v>
      </c>
      <c r="E18" s="521">
        <v>546.29670299999998</v>
      </c>
      <c r="F18" s="522">
        <v>32042.413994999999</v>
      </c>
      <c r="G18" s="475">
        <f t="shared" si="0"/>
        <v>57.653866697416255</v>
      </c>
      <c r="H18" s="522">
        <v>46055.749744000001</v>
      </c>
      <c r="I18" s="475">
        <f t="shared" si="1"/>
        <v>0.43733707925959275</v>
      </c>
      <c r="J18" s="522">
        <v>51077.691415000001</v>
      </c>
      <c r="K18" s="475">
        <f t="shared" si="2"/>
        <v>0.10904049329159471</v>
      </c>
      <c r="L18" s="522">
        <v>50098.618892999999</v>
      </c>
      <c r="M18" s="475">
        <f t="shared" si="3"/>
        <v>-1.9168300188925125E-2</v>
      </c>
      <c r="N18" s="522">
        <v>80704.632922999997</v>
      </c>
      <c r="O18" s="475">
        <f t="shared" si="4"/>
        <v>0.61091532473914967</v>
      </c>
      <c r="P18" s="522">
        <v>104241.59458999999</v>
      </c>
      <c r="Q18" s="475">
        <f t="shared" si="5"/>
        <v>0.29164325286574977</v>
      </c>
      <c r="R18" s="522">
        <v>138988.714882</v>
      </c>
      <c r="S18" s="475">
        <f t="shared" si="6"/>
        <v>0.33333258598610627</v>
      </c>
      <c r="T18" s="522">
        <f>BS_Quarterly!BZ18</f>
        <v>193186.05740199998</v>
      </c>
      <c r="U18" s="475">
        <f t="shared" si="6"/>
        <v>0.38994059745075682</v>
      </c>
      <c r="V18" s="62"/>
      <c r="W18" s="62"/>
      <c r="X18" s="145"/>
      <c r="Y18" s="62"/>
      <c r="Z18" s="62"/>
      <c r="AA18" s="145"/>
      <c r="AB18" s="62"/>
      <c r="AC18" s="62"/>
      <c r="AD18" s="145"/>
      <c r="AE18" s="62"/>
      <c r="AF18" s="62"/>
      <c r="AG18" s="145"/>
      <c r="AH18" s="62"/>
      <c r="AI18" s="62"/>
      <c r="AJ18" s="145"/>
      <c r="AK18" s="62"/>
      <c r="AL18" s="62"/>
      <c r="AM18" s="145"/>
      <c r="AN18" s="62"/>
      <c r="AO18" s="62"/>
      <c r="AP18" s="145"/>
      <c r="AQ18" s="62"/>
      <c r="AR18" s="62"/>
      <c r="AS18" s="145"/>
      <c r="AT18" s="62"/>
      <c r="AU18" s="62"/>
      <c r="AV18" s="145"/>
      <c r="AW18" s="62"/>
      <c r="AX18" s="62"/>
      <c r="AY18" s="145"/>
      <c r="AZ18" s="62"/>
      <c r="BA18" s="62"/>
      <c r="BB18" s="145"/>
      <c r="BC18" s="62"/>
      <c r="BD18" s="62"/>
      <c r="BE18" s="145"/>
      <c r="BF18" s="62"/>
      <c r="BG18" s="62"/>
      <c r="BH18" s="145"/>
      <c r="BI18" s="62"/>
      <c r="BJ18" s="62"/>
      <c r="BK18" s="145"/>
      <c r="BL18" s="62"/>
      <c r="BM18" s="62"/>
      <c r="BN18" s="145"/>
      <c r="BO18" s="62"/>
      <c r="BP18" s="62"/>
    </row>
    <row r="19" spans="1:68" ht="16.2" customHeight="1">
      <c r="A19" s="554">
        <f t="shared" si="7"/>
        <v>18</v>
      </c>
      <c r="B19" s="33"/>
      <c r="C19" s="34" t="s">
        <v>220</v>
      </c>
      <c r="D19" s="35" t="s">
        <v>364</v>
      </c>
      <c r="E19" s="521">
        <v>32.550134999999997</v>
      </c>
      <c r="F19" s="522">
        <v>97.373261999999997</v>
      </c>
      <c r="G19" s="475">
        <f t="shared" si="0"/>
        <v>1.9914856574327575</v>
      </c>
      <c r="H19" s="522">
        <v>152.95273399999999</v>
      </c>
      <c r="I19" s="475">
        <f t="shared" si="1"/>
        <v>0.57078782058261535</v>
      </c>
      <c r="J19" s="522">
        <v>710.67403300000001</v>
      </c>
      <c r="K19" s="475">
        <f t="shared" si="2"/>
        <v>3.6463637125963375</v>
      </c>
      <c r="L19" s="522">
        <v>821.86246900000003</v>
      </c>
      <c r="M19" s="475">
        <f t="shared" si="3"/>
        <v>0.15645490173692611</v>
      </c>
      <c r="N19" s="522">
        <v>1123.998104</v>
      </c>
      <c r="O19" s="475">
        <f t="shared" si="4"/>
        <v>0.3676231077538108</v>
      </c>
      <c r="P19" s="522">
        <v>1478.3695740000001</v>
      </c>
      <c r="Q19" s="475">
        <f t="shared" si="5"/>
        <v>0.31527764036157135</v>
      </c>
      <c r="R19" s="522">
        <v>2822.2968580000002</v>
      </c>
      <c r="S19" s="475">
        <f t="shared" si="6"/>
        <v>0.90906043227320921</v>
      </c>
      <c r="T19" s="522">
        <f>BS_Quarterly!BZ19</f>
        <v>140947.98448230975</v>
      </c>
      <c r="U19" s="475">
        <f t="shared" si="6"/>
        <v>48.940878502125926</v>
      </c>
      <c r="V19" s="62"/>
      <c r="W19" s="62"/>
      <c r="X19" s="145"/>
      <c r="Y19" s="62"/>
      <c r="Z19" s="62"/>
      <c r="AA19" s="145"/>
      <c r="AB19" s="62"/>
      <c r="AC19" s="62"/>
      <c r="AD19" s="145"/>
      <c r="AE19" s="62"/>
      <c r="AF19" s="62"/>
      <c r="AG19" s="145"/>
      <c r="AH19" s="62"/>
      <c r="AI19" s="62"/>
      <c r="AJ19" s="145"/>
      <c r="AK19" s="62"/>
      <c r="AL19" s="62"/>
      <c r="AM19" s="145"/>
      <c r="AN19" s="62"/>
      <c r="AO19" s="62"/>
      <c r="AP19" s="145"/>
      <c r="AQ19" s="62"/>
      <c r="AR19" s="62"/>
      <c r="AS19" s="145"/>
      <c r="AT19" s="62"/>
      <c r="AU19" s="62"/>
      <c r="AV19" s="145"/>
      <c r="AW19" s="62"/>
      <c r="AX19" s="62"/>
      <c r="AY19" s="145"/>
      <c r="AZ19" s="62"/>
      <c r="BA19" s="62"/>
      <c r="BB19" s="145"/>
      <c r="BC19" s="62"/>
      <c r="BD19" s="62"/>
      <c r="BE19" s="145"/>
      <c r="BF19" s="62"/>
      <c r="BG19" s="62"/>
      <c r="BH19" s="145"/>
      <c r="BI19" s="62"/>
      <c r="BJ19" s="62"/>
      <c r="BK19" s="145"/>
      <c r="BL19" s="62"/>
      <c r="BM19" s="62"/>
      <c r="BN19" s="145"/>
      <c r="BO19" s="62"/>
      <c r="BP19" s="62"/>
    </row>
    <row r="20" spans="1:68" ht="16.2" customHeight="1">
      <c r="A20" s="173">
        <f t="shared" si="7"/>
        <v>19</v>
      </c>
      <c r="B20" s="33"/>
      <c r="C20" s="34" t="s">
        <v>222</v>
      </c>
      <c r="D20" s="35" t="s">
        <v>342</v>
      </c>
      <c r="E20" s="521">
        <v>0</v>
      </c>
      <c r="F20" s="522">
        <v>0</v>
      </c>
      <c r="G20" s="475">
        <f t="shared" si="0"/>
        <v>0</v>
      </c>
      <c r="H20" s="522">
        <v>0</v>
      </c>
      <c r="I20" s="475">
        <f t="shared" si="1"/>
        <v>0</v>
      </c>
      <c r="J20" s="522">
        <v>0</v>
      </c>
      <c r="K20" s="475">
        <f t="shared" si="2"/>
        <v>0</v>
      </c>
      <c r="L20" s="522">
        <v>0</v>
      </c>
      <c r="M20" s="475">
        <f t="shared" si="3"/>
        <v>0</v>
      </c>
      <c r="N20" s="522">
        <v>58418.164117</v>
      </c>
      <c r="O20" s="475">
        <f t="shared" si="4"/>
        <v>0</v>
      </c>
      <c r="P20" s="522">
        <v>74654.142443999997</v>
      </c>
      <c r="Q20" s="475">
        <f t="shared" si="5"/>
        <v>0.27792688408493205</v>
      </c>
      <c r="R20" s="522">
        <v>41087.737051999997</v>
      </c>
      <c r="S20" s="475">
        <f t="shared" si="6"/>
        <v>-0.44962549020208797</v>
      </c>
      <c r="T20" s="522">
        <f>BS_Quarterly!BZ20</f>
        <v>29444.614818999999</v>
      </c>
      <c r="U20" s="475">
        <f t="shared" si="6"/>
        <v>-0.28337219492678911</v>
      </c>
      <c r="V20" s="62"/>
      <c r="W20" s="62"/>
      <c r="X20" s="145"/>
      <c r="Y20" s="62"/>
      <c r="Z20" s="62"/>
      <c r="AA20" s="145"/>
      <c r="AB20" s="62"/>
      <c r="AC20" s="62"/>
      <c r="AD20" s="145"/>
      <c r="AE20" s="62"/>
      <c r="AF20" s="62"/>
      <c r="AG20" s="145"/>
      <c r="AH20" s="62"/>
      <c r="AI20" s="62"/>
      <c r="AJ20" s="145"/>
      <c r="AK20" s="62"/>
      <c r="AL20" s="62"/>
      <c r="AM20" s="145"/>
      <c r="AN20" s="62"/>
      <c r="AO20" s="62"/>
      <c r="AP20" s="145"/>
      <c r="AQ20" s="62"/>
      <c r="AR20" s="62"/>
      <c r="AS20" s="145"/>
      <c r="AT20" s="62"/>
      <c r="AU20" s="62"/>
      <c r="AV20" s="145"/>
      <c r="AW20" s="62"/>
      <c r="AX20" s="62"/>
      <c r="AY20" s="145"/>
      <c r="AZ20" s="62"/>
      <c r="BA20" s="62"/>
      <c r="BB20" s="145"/>
      <c r="BC20" s="62"/>
      <c r="BD20" s="62"/>
      <c r="BE20" s="145"/>
      <c r="BF20" s="62"/>
      <c r="BG20" s="62"/>
      <c r="BH20" s="145"/>
      <c r="BI20" s="62"/>
      <c r="BJ20" s="62"/>
      <c r="BK20" s="145"/>
      <c r="BL20" s="62"/>
      <c r="BM20" s="62"/>
      <c r="BN20" s="145"/>
      <c r="BO20" s="62"/>
      <c r="BP20" s="62"/>
    </row>
    <row r="21" spans="1:68" ht="16.2" customHeight="1">
      <c r="A21" s="173">
        <f t="shared" si="7"/>
        <v>20</v>
      </c>
      <c r="B21" s="33"/>
      <c r="C21" s="34" t="s">
        <v>221</v>
      </c>
      <c r="D21" s="35" t="s">
        <v>127</v>
      </c>
      <c r="E21" s="521">
        <v>2484.2827900000002</v>
      </c>
      <c r="F21" s="522">
        <v>2722.04</v>
      </c>
      <c r="G21" s="475">
        <f t="shared" si="0"/>
        <v>9.5704567514232064E-2</v>
      </c>
      <c r="H21" s="522">
        <v>2063.3165600000002</v>
      </c>
      <c r="I21" s="475">
        <f t="shared" si="1"/>
        <v>-0.24199623811553095</v>
      </c>
      <c r="J21" s="522">
        <v>2926.1996300000001</v>
      </c>
      <c r="K21" s="475">
        <f t="shared" si="2"/>
        <v>0.41820197963224781</v>
      </c>
      <c r="L21" s="522">
        <v>1846.88456</v>
      </c>
      <c r="M21" s="475">
        <f t="shared" si="3"/>
        <v>-0.36884533062428149</v>
      </c>
      <c r="N21" s="522">
        <v>1894.43886</v>
      </c>
      <c r="O21" s="475">
        <f t="shared" si="4"/>
        <v>2.5748387868920197E-2</v>
      </c>
      <c r="P21" s="522">
        <v>1038.0038400000001</v>
      </c>
      <c r="Q21" s="475">
        <f t="shared" si="5"/>
        <v>-0.45207846929406836</v>
      </c>
      <c r="R21" s="522">
        <v>1100.2748799999999</v>
      </c>
      <c r="S21" s="475">
        <f t="shared" si="6"/>
        <v>5.999114608285061E-2</v>
      </c>
      <c r="T21" s="522">
        <f>BS_Quarterly!BZ21</f>
        <v>1456.626397</v>
      </c>
      <c r="U21" s="475">
        <f t="shared" si="6"/>
        <v>0.32387499112948936</v>
      </c>
      <c r="V21" s="62"/>
      <c r="W21" s="62"/>
      <c r="X21" s="145"/>
      <c r="Y21" s="62"/>
      <c r="Z21" s="62"/>
      <c r="AA21" s="145"/>
      <c r="AB21" s="62"/>
      <c r="AC21" s="62"/>
      <c r="AD21" s="145"/>
      <c r="AE21" s="62"/>
      <c r="AF21" s="62"/>
      <c r="AG21" s="145"/>
      <c r="AH21" s="62"/>
      <c r="AI21" s="62"/>
      <c r="AJ21" s="145"/>
      <c r="AK21" s="62"/>
      <c r="AL21" s="62"/>
      <c r="AM21" s="145"/>
      <c r="AN21" s="62"/>
      <c r="AO21" s="62"/>
      <c r="AP21" s="145"/>
      <c r="AQ21" s="62"/>
      <c r="AR21" s="62"/>
      <c r="AS21" s="145"/>
      <c r="AT21" s="62"/>
      <c r="AU21" s="62"/>
      <c r="AV21" s="145"/>
      <c r="AW21" s="62"/>
      <c r="AX21" s="62"/>
      <c r="AY21" s="145"/>
      <c r="AZ21" s="62"/>
      <c r="BA21" s="62"/>
      <c r="BB21" s="145"/>
      <c r="BC21" s="62"/>
      <c r="BD21" s="62"/>
      <c r="BE21" s="145"/>
      <c r="BF21" s="62"/>
      <c r="BG21" s="62"/>
      <c r="BH21" s="145"/>
      <c r="BI21" s="62"/>
      <c r="BJ21" s="62"/>
      <c r="BK21" s="145"/>
      <c r="BL21" s="62"/>
      <c r="BM21" s="62"/>
      <c r="BN21" s="145"/>
      <c r="BO21" s="62"/>
      <c r="BP21" s="62"/>
    </row>
    <row r="22" spans="1:68" ht="16.2" customHeight="1">
      <c r="A22" s="173">
        <f t="shared" si="7"/>
        <v>21</v>
      </c>
      <c r="B22" s="33"/>
      <c r="C22" s="34" t="s">
        <v>223</v>
      </c>
      <c r="D22" s="35" t="s">
        <v>52</v>
      </c>
      <c r="E22" s="521">
        <v>0</v>
      </c>
      <c r="F22" s="522">
        <v>0</v>
      </c>
      <c r="G22" s="475">
        <f t="shared" si="0"/>
        <v>0</v>
      </c>
      <c r="H22" s="522">
        <v>0</v>
      </c>
      <c r="I22" s="475">
        <f t="shared" si="1"/>
        <v>0</v>
      </c>
      <c r="J22" s="522">
        <v>251.34474399999999</v>
      </c>
      <c r="K22" s="475">
        <f t="shared" si="2"/>
        <v>0</v>
      </c>
      <c r="L22" s="522">
        <v>384.94548200000003</v>
      </c>
      <c r="M22" s="475">
        <f t="shared" si="3"/>
        <v>0.53154379070683899</v>
      </c>
      <c r="N22" s="522">
        <v>800.74314800000002</v>
      </c>
      <c r="O22" s="475">
        <f t="shared" si="4"/>
        <v>1.0801468920734076</v>
      </c>
      <c r="P22" s="522">
        <v>1090.6440809999999</v>
      </c>
      <c r="Q22" s="475">
        <f t="shared" si="5"/>
        <v>0.36203985475752076</v>
      </c>
      <c r="R22" s="522">
        <v>1217.303762</v>
      </c>
      <c r="S22" s="475">
        <f t="shared" si="6"/>
        <v>0.11613291925984437</v>
      </c>
      <c r="T22" s="522">
        <f>BS_Quarterly!BZ22</f>
        <v>773.10977500000013</v>
      </c>
      <c r="U22" s="475">
        <f t="shared" si="6"/>
        <v>-0.3648998720501776</v>
      </c>
      <c r="V22" s="62"/>
      <c r="W22" s="62"/>
      <c r="X22" s="145"/>
      <c r="Y22" s="62"/>
      <c r="Z22" s="62"/>
      <c r="AA22" s="145"/>
      <c r="AB22" s="62"/>
      <c r="AC22" s="62"/>
      <c r="AD22" s="145"/>
      <c r="AE22" s="62"/>
      <c r="AF22" s="62"/>
      <c r="AG22" s="145"/>
      <c r="AH22" s="62"/>
      <c r="AI22" s="62"/>
      <c r="AJ22" s="145"/>
      <c r="AK22" s="62"/>
      <c r="AL22" s="62"/>
      <c r="AM22" s="145"/>
      <c r="AN22" s="62"/>
      <c r="AO22" s="62"/>
      <c r="AP22" s="145"/>
      <c r="AQ22" s="62"/>
      <c r="AR22" s="62"/>
      <c r="AS22" s="145"/>
      <c r="AT22" s="62"/>
      <c r="AU22" s="62"/>
      <c r="AV22" s="145"/>
      <c r="AW22" s="62"/>
      <c r="AX22" s="62"/>
      <c r="AY22" s="145"/>
      <c r="AZ22" s="62"/>
      <c r="BA22" s="62"/>
      <c r="BB22" s="145"/>
      <c r="BC22" s="62"/>
      <c r="BD22" s="62"/>
      <c r="BE22" s="145"/>
      <c r="BF22" s="62"/>
      <c r="BG22" s="62"/>
      <c r="BH22" s="145"/>
      <c r="BI22" s="62"/>
      <c r="BJ22" s="62"/>
      <c r="BK22" s="145"/>
      <c r="BL22" s="62"/>
      <c r="BM22" s="62"/>
      <c r="BN22" s="145"/>
      <c r="BO22" s="62"/>
      <c r="BP22" s="62"/>
    </row>
    <row r="23" spans="1:68" ht="16.2" customHeight="1">
      <c r="A23" s="173">
        <f t="shared" si="7"/>
        <v>22</v>
      </c>
      <c r="B23" s="33"/>
      <c r="C23" s="34" t="s">
        <v>224</v>
      </c>
      <c r="D23" s="35" t="s">
        <v>343</v>
      </c>
      <c r="E23" s="521">
        <v>286.68827299999998</v>
      </c>
      <c r="F23" s="522">
        <v>478.277669</v>
      </c>
      <c r="G23" s="475">
        <f t="shared" si="0"/>
        <v>0.66828473308358882</v>
      </c>
      <c r="H23" s="522">
        <v>385.551557</v>
      </c>
      <c r="I23" s="475">
        <f t="shared" si="1"/>
        <v>-0.1938750604724554</v>
      </c>
      <c r="J23" s="522">
        <v>611.72805200000005</v>
      </c>
      <c r="K23" s="475">
        <f t="shared" si="2"/>
        <v>0.58663099887312886</v>
      </c>
      <c r="L23" s="522">
        <v>1085.6728989999999</v>
      </c>
      <c r="M23" s="475">
        <f t="shared" si="3"/>
        <v>0.77476395834794887</v>
      </c>
      <c r="N23" s="522">
        <v>0</v>
      </c>
      <c r="O23" s="475">
        <f t="shared" si="4"/>
        <v>-1</v>
      </c>
      <c r="P23" s="522">
        <v>797.83571099999995</v>
      </c>
      <c r="Q23" s="475">
        <f t="shared" si="5"/>
        <v>0</v>
      </c>
      <c r="R23" s="522">
        <v>1381.8306829999999</v>
      </c>
      <c r="S23" s="475">
        <f t="shared" si="6"/>
        <v>0.73197396901177325</v>
      </c>
      <c r="T23" s="522">
        <f>BS_Quarterly!BZ23</f>
        <v>0</v>
      </c>
      <c r="U23" s="475">
        <f t="shared" si="6"/>
        <v>-1</v>
      </c>
      <c r="V23" s="62"/>
      <c r="W23" s="62"/>
      <c r="X23" s="145"/>
      <c r="Y23" s="62"/>
      <c r="Z23" s="62"/>
      <c r="AA23" s="145"/>
      <c r="AB23" s="62"/>
      <c r="AC23" s="62"/>
      <c r="AD23" s="145"/>
      <c r="AE23" s="62"/>
      <c r="AF23" s="62"/>
      <c r="AG23" s="145"/>
      <c r="AH23" s="62"/>
      <c r="AI23" s="62"/>
      <c r="AJ23" s="145"/>
      <c r="AK23" s="62"/>
      <c r="AL23" s="62"/>
      <c r="AM23" s="145"/>
      <c r="AN23" s="62"/>
      <c r="AO23" s="62"/>
      <c r="AP23" s="145"/>
      <c r="AQ23" s="62"/>
      <c r="AR23" s="62"/>
      <c r="AS23" s="145"/>
      <c r="AT23" s="62"/>
      <c r="AU23" s="62"/>
      <c r="AV23" s="145"/>
      <c r="AW23" s="62"/>
      <c r="AX23" s="62"/>
      <c r="AY23" s="145"/>
      <c r="AZ23" s="62"/>
      <c r="BA23" s="62"/>
      <c r="BB23" s="145"/>
      <c r="BC23" s="62"/>
      <c r="BD23" s="62"/>
      <c r="BE23" s="145"/>
      <c r="BF23" s="62"/>
      <c r="BG23" s="62"/>
      <c r="BH23" s="145"/>
      <c r="BI23" s="62"/>
      <c r="BJ23" s="62"/>
      <c r="BK23" s="145"/>
      <c r="BL23" s="62"/>
      <c r="BM23" s="62"/>
      <c r="BN23" s="145"/>
      <c r="BO23" s="62"/>
      <c r="BP23" s="62"/>
    </row>
    <row r="24" spans="1:68" s="22" customFormat="1" ht="16.2" customHeight="1">
      <c r="A24" s="173">
        <f t="shared" si="7"/>
        <v>23</v>
      </c>
      <c r="B24" s="26" t="s">
        <v>53</v>
      </c>
      <c r="C24" s="27"/>
      <c r="D24" s="28" t="s">
        <v>323</v>
      </c>
      <c r="E24" s="515">
        <f>E25+E34</f>
        <v>5712.1692870000006</v>
      </c>
      <c r="F24" s="516">
        <f>F25+F34</f>
        <v>26611.164370999999</v>
      </c>
      <c r="G24" s="517">
        <f t="shared" si="0"/>
        <v>3.6586792221937161</v>
      </c>
      <c r="H24" s="516">
        <f>H25+H34</f>
        <v>24634.180260000001</v>
      </c>
      <c r="I24" s="517">
        <f t="shared" si="1"/>
        <v>-7.4291529804477618E-2</v>
      </c>
      <c r="J24" s="516">
        <f>J25+J34</f>
        <v>25740.865728999997</v>
      </c>
      <c r="K24" s="517">
        <f t="shared" si="2"/>
        <v>4.4924793815728892E-2</v>
      </c>
      <c r="L24" s="516">
        <f>L25+L34</f>
        <v>13769.236723</v>
      </c>
      <c r="M24" s="517">
        <f t="shared" si="3"/>
        <v>-0.46508260957643721</v>
      </c>
      <c r="N24" s="516">
        <f>N25+N34</f>
        <v>53552.001145999995</v>
      </c>
      <c r="O24" s="517">
        <f t="shared" si="4"/>
        <v>2.8892497981785183</v>
      </c>
      <c r="P24" s="516">
        <f>P25+P34</f>
        <v>104346.075304</v>
      </c>
      <c r="Q24" s="517">
        <f t="shared" si="5"/>
        <v>0.94850001999960765</v>
      </c>
      <c r="R24" s="516">
        <f>R25+R34</f>
        <v>91942.522090999992</v>
      </c>
      <c r="S24" s="517">
        <f t="shared" si="6"/>
        <v>-0.11886937938838349</v>
      </c>
      <c r="T24" s="516">
        <f>T25+T34</f>
        <v>155945.12161620232</v>
      </c>
      <c r="U24" s="517">
        <f t="shared" si="6"/>
        <v>0.69611533455494978</v>
      </c>
      <c r="V24" s="62"/>
      <c r="W24" s="62"/>
      <c r="X24" s="144"/>
      <c r="Y24" s="62"/>
      <c r="Z24" s="62"/>
      <c r="AA24" s="144"/>
      <c r="AB24" s="62"/>
      <c r="AC24" s="62"/>
      <c r="AD24" s="144"/>
      <c r="AE24" s="62"/>
      <c r="AF24" s="62"/>
      <c r="AG24" s="144"/>
      <c r="AH24" s="62"/>
      <c r="AI24" s="62"/>
      <c r="AJ24" s="144"/>
      <c r="AK24" s="62"/>
      <c r="AL24" s="62"/>
      <c r="AM24" s="144"/>
      <c r="AN24" s="62"/>
      <c r="AO24" s="62"/>
      <c r="AP24" s="144"/>
      <c r="AQ24" s="62"/>
      <c r="AR24" s="62"/>
      <c r="AS24" s="144"/>
      <c r="AT24" s="62"/>
      <c r="AU24" s="62"/>
      <c r="AV24" s="144"/>
      <c r="AW24" s="62"/>
      <c r="AX24" s="62"/>
      <c r="AY24" s="144"/>
      <c r="AZ24" s="62"/>
      <c r="BA24" s="62"/>
      <c r="BB24" s="144"/>
      <c r="BC24" s="62"/>
      <c r="BD24" s="62"/>
      <c r="BE24" s="144"/>
      <c r="BF24" s="62"/>
      <c r="BG24" s="62"/>
      <c r="BH24" s="144"/>
      <c r="BI24" s="62"/>
      <c r="BJ24" s="62"/>
      <c r="BK24" s="144"/>
      <c r="BL24" s="62"/>
      <c r="BM24" s="62"/>
      <c r="BN24" s="144"/>
      <c r="BO24" s="62"/>
      <c r="BP24" s="62"/>
    </row>
    <row r="25" spans="1:68" s="22" customFormat="1" ht="16.2" customHeight="1">
      <c r="A25" s="173">
        <f t="shared" si="7"/>
        <v>24</v>
      </c>
      <c r="B25" s="29" t="s">
        <v>54</v>
      </c>
      <c r="C25" s="30"/>
      <c r="D25" s="31" t="s">
        <v>55</v>
      </c>
      <c r="E25" s="518">
        <f>SUM(E26:E33)</f>
        <v>5519.1692870000006</v>
      </c>
      <c r="F25" s="519">
        <f>SUM(F26:F33)</f>
        <v>14413.164370999999</v>
      </c>
      <c r="G25" s="520">
        <f t="shared" si="0"/>
        <v>1.6114735065201122</v>
      </c>
      <c r="H25" s="519">
        <f>SUM(H26:H33)</f>
        <v>14824.976246999999</v>
      </c>
      <c r="I25" s="520">
        <f t="shared" si="1"/>
        <v>2.8571926705323936E-2</v>
      </c>
      <c r="J25" s="519">
        <f>SUM(J26:J33)</f>
        <v>25487.018111999998</v>
      </c>
      <c r="K25" s="520">
        <f t="shared" si="2"/>
        <v>0.71919453275060619</v>
      </c>
      <c r="L25" s="519">
        <f>SUM(L26:L33)</f>
        <v>13449.682548999999</v>
      </c>
      <c r="M25" s="520">
        <f t="shared" si="3"/>
        <v>-0.47229281629193354</v>
      </c>
      <c r="N25" s="519">
        <f>SUM(N26:N33)</f>
        <v>17710.265587999998</v>
      </c>
      <c r="O25" s="520">
        <f t="shared" si="4"/>
        <v>0.31677944988499229</v>
      </c>
      <c r="P25" s="519">
        <f>SUM(P26:P33)</f>
        <v>38704.221493000012</v>
      </c>
      <c r="Q25" s="520">
        <f t="shared" si="5"/>
        <v>1.1854116924833105</v>
      </c>
      <c r="R25" s="519">
        <f>SUM(R26:R33)</f>
        <v>29246.386637999996</v>
      </c>
      <c r="S25" s="520">
        <f t="shared" si="6"/>
        <v>-0.24436184194301769</v>
      </c>
      <c r="T25" s="519">
        <f>SUM(T26:T33)</f>
        <v>129113.87884800001</v>
      </c>
      <c r="U25" s="520">
        <f t="shared" si="6"/>
        <v>3.4146950680136881</v>
      </c>
      <c r="V25" s="62"/>
      <c r="W25" s="62"/>
      <c r="X25" s="144"/>
      <c r="Y25" s="62"/>
      <c r="Z25" s="62"/>
      <c r="AA25" s="144"/>
      <c r="AB25" s="62"/>
      <c r="AC25" s="62"/>
      <c r="AD25" s="144"/>
      <c r="AE25" s="62"/>
      <c r="AF25" s="62"/>
      <c r="AG25" s="144"/>
      <c r="AH25" s="62"/>
      <c r="AI25" s="62"/>
      <c r="AJ25" s="144"/>
      <c r="AK25" s="62"/>
      <c r="AL25" s="62"/>
      <c r="AM25" s="144"/>
      <c r="AN25" s="62"/>
      <c r="AO25" s="62"/>
      <c r="AP25" s="144"/>
      <c r="AQ25" s="62"/>
      <c r="AR25" s="62"/>
      <c r="AS25" s="144"/>
      <c r="AT25" s="62"/>
      <c r="AU25" s="62"/>
      <c r="AV25" s="144"/>
      <c r="AW25" s="62"/>
      <c r="AX25" s="62"/>
      <c r="AY25" s="144"/>
      <c r="AZ25" s="62"/>
      <c r="BA25" s="62"/>
      <c r="BB25" s="144"/>
      <c r="BC25" s="62"/>
      <c r="BD25" s="62"/>
      <c r="BE25" s="144"/>
      <c r="BF25" s="62"/>
      <c r="BG25" s="62"/>
      <c r="BH25" s="144"/>
      <c r="BI25" s="62"/>
      <c r="BJ25" s="62"/>
      <c r="BK25" s="144"/>
      <c r="BL25" s="62"/>
      <c r="BM25" s="62"/>
      <c r="BN25" s="144"/>
      <c r="BO25" s="62"/>
      <c r="BP25" s="62"/>
    </row>
    <row r="26" spans="1:68" ht="16.2" customHeight="1">
      <c r="A26" s="173">
        <f t="shared" si="7"/>
        <v>25</v>
      </c>
      <c r="B26" s="33"/>
      <c r="C26" s="34" t="s">
        <v>225</v>
      </c>
      <c r="D26" s="35" t="s">
        <v>344</v>
      </c>
      <c r="E26" s="521">
        <v>549.83488999999997</v>
      </c>
      <c r="F26" s="522">
        <v>559.53030200000001</v>
      </c>
      <c r="G26" s="475">
        <f t="shared" si="0"/>
        <v>1.7633315339446787E-2</v>
      </c>
      <c r="H26" s="522">
        <v>849.05637200000001</v>
      </c>
      <c r="I26" s="475">
        <f t="shared" si="1"/>
        <v>0.51744484430085436</v>
      </c>
      <c r="J26" s="522">
        <v>705.81276700000001</v>
      </c>
      <c r="K26" s="475">
        <f t="shared" si="2"/>
        <v>-0.168709180831635</v>
      </c>
      <c r="L26" s="522">
        <v>840.32986200000005</v>
      </c>
      <c r="M26" s="475">
        <f t="shared" si="3"/>
        <v>0.19058467243622412</v>
      </c>
      <c r="N26" s="522">
        <v>1762.6824790000001</v>
      </c>
      <c r="O26" s="475">
        <f t="shared" si="4"/>
        <v>1.097607807016145</v>
      </c>
      <c r="P26" s="522">
        <v>2124.969047</v>
      </c>
      <c r="Q26" s="475">
        <f t="shared" si="5"/>
        <v>0.20553138317091091</v>
      </c>
      <c r="R26" s="522">
        <v>2374.5903090000002</v>
      </c>
      <c r="S26" s="475">
        <f t="shared" si="6"/>
        <v>0.1174705402661802</v>
      </c>
      <c r="T26" s="522">
        <f>BS_Quarterly!BZ26</f>
        <v>17455.848993999996</v>
      </c>
      <c r="U26" s="475">
        <f t="shared" si="6"/>
        <v>6.3510992308189342</v>
      </c>
      <c r="V26" s="62"/>
      <c r="W26" s="62"/>
      <c r="X26" s="145"/>
      <c r="Y26" s="62"/>
      <c r="Z26" s="62"/>
      <c r="AA26" s="145"/>
      <c r="AB26" s="62"/>
      <c r="AC26" s="62"/>
      <c r="AD26" s="145"/>
      <c r="AE26" s="62"/>
      <c r="AF26" s="62"/>
      <c r="AG26" s="145"/>
      <c r="AH26" s="62"/>
      <c r="AI26" s="62"/>
      <c r="AJ26" s="145"/>
      <c r="AK26" s="62"/>
      <c r="AL26" s="62"/>
      <c r="AM26" s="145"/>
      <c r="AN26" s="62"/>
      <c r="AO26" s="62"/>
      <c r="AP26" s="145"/>
      <c r="AQ26" s="62"/>
      <c r="AR26" s="62"/>
      <c r="AS26" s="145"/>
      <c r="AT26" s="62"/>
      <c r="AU26" s="62"/>
      <c r="AV26" s="145"/>
      <c r="AW26" s="62"/>
      <c r="AX26" s="62"/>
      <c r="AY26" s="145"/>
      <c r="AZ26" s="62"/>
      <c r="BA26" s="62"/>
      <c r="BB26" s="145"/>
      <c r="BC26" s="62"/>
      <c r="BD26" s="62"/>
      <c r="BE26" s="145"/>
      <c r="BF26" s="62"/>
      <c r="BG26" s="62"/>
      <c r="BH26" s="145"/>
      <c r="BI26" s="62"/>
      <c r="BJ26" s="62"/>
      <c r="BK26" s="145"/>
      <c r="BL26" s="62"/>
      <c r="BM26" s="62"/>
      <c r="BN26" s="145"/>
      <c r="BO26" s="62"/>
      <c r="BP26" s="62"/>
    </row>
    <row r="27" spans="1:68" ht="16.2" customHeight="1">
      <c r="A27" s="173">
        <f t="shared" si="7"/>
        <v>26</v>
      </c>
      <c r="B27" s="33"/>
      <c r="C27" s="34" t="s">
        <v>226</v>
      </c>
      <c r="D27" s="161" t="s">
        <v>365</v>
      </c>
      <c r="E27" s="521">
        <v>0</v>
      </c>
      <c r="F27" s="522">
        <v>7400</v>
      </c>
      <c r="G27" s="475">
        <f t="shared" si="0"/>
        <v>0</v>
      </c>
      <c r="H27" s="522">
        <v>5841.3627999999999</v>
      </c>
      <c r="I27" s="475">
        <f t="shared" si="1"/>
        <v>-0.21062664864864866</v>
      </c>
      <c r="J27" s="522">
        <v>9600</v>
      </c>
      <c r="K27" s="475">
        <f t="shared" si="2"/>
        <v>0.64345210675837494</v>
      </c>
      <c r="L27" s="522">
        <v>0</v>
      </c>
      <c r="M27" s="475">
        <f t="shared" si="3"/>
        <v>-1</v>
      </c>
      <c r="N27" s="522">
        <v>0</v>
      </c>
      <c r="O27" s="475">
        <f t="shared" si="4"/>
        <v>0</v>
      </c>
      <c r="P27" s="522">
        <v>2400</v>
      </c>
      <c r="Q27" s="475">
        <f t="shared" si="5"/>
        <v>0</v>
      </c>
      <c r="R27" s="522">
        <v>2400</v>
      </c>
      <c r="S27" s="475">
        <f t="shared" si="6"/>
        <v>0</v>
      </c>
      <c r="T27" s="522">
        <f>BS_Quarterly!BZ27</f>
        <v>76716.824623000008</v>
      </c>
      <c r="U27" s="475">
        <f t="shared" si="6"/>
        <v>30.965343592916671</v>
      </c>
      <c r="V27" s="62"/>
      <c r="W27" s="62"/>
      <c r="X27" s="145"/>
      <c r="Y27" s="62"/>
      <c r="Z27" s="62"/>
      <c r="AA27" s="145"/>
      <c r="AB27" s="62"/>
      <c r="AC27" s="62"/>
      <c r="AD27" s="145"/>
      <c r="AE27" s="62"/>
      <c r="AF27" s="62"/>
      <c r="AG27" s="145"/>
      <c r="AH27" s="62"/>
      <c r="AI27" s="62"/>
      <c r="AJ27" s="145"/>
      <c r="AK27" s="62"/>
      <c r="AL27" s="62"/>
      <c r="AM27" s="145"/>
      <c r="AN27" s="62"/>
      <c r="AO27" s="62"/>
      <c r="AP27" s="145"/>
      <c r="AQ27" s="62"/>
      <c r="AR27" s="62"/>
      <c r="AS27" s="145"/>
      <c r="AT27" s="62"/>
      <c r="AU27" s="62"/>
      <c r="AV27" s="145"/>
      <c r="AW27" s="62"/>
      <c r="AX27" s="62"/>
      <c r="AY27" s="145"/>
      <c r="AZ27" s="62"/>
      <c r="BA27" s="62"/>
      <c r="BB27" s="145"/>
      <c r="BC27" s="62"/>
      <c r="BD27" s="62"/>
      <c r="BE27" s="145"/>
      <c r="BF27" s="62"/>
      <c r="BG27" s="62"/>
      <c r="BH27" s="145"/>
      <c r="BI27" s="62"/>
      <c r="BJ27" s="62"/>
      <c r="BK27" s="145"/>
      <c r="BL27" s="62"/>
      <c r="BM27" s="62"/>
      <c r="BN27" s="145"/>
      <c r="BO27" s="62"/>
      <c r="BP27" s="62"/>
    </row>
    <row r="28" spans="1:68" ht="16.2" customHeight="1">
      <c r="A28" s="173">
        <f t="shared" si="7"/>
        <v>27</v>
      </c>
      <c r="B28" s="33"/>
      <c r="C28" s="34" t="s">
        <v>227</v>
      </c>
      <c r="D28" s="35" t="s">
        <v>345</v>
      </c>
      <c r="E28" s="521">
        <v>1158.4519560000001</v>
      </c>
      <c r="F28" s="522">
        <v>1386.2138709999999</v>
      </c>
      <c r="G28" s="475">
        <f t="shared" si="0"/>
        <v>0.19660885703575937</v>
      </c>
      <c r="H28" s="522">
        <v>1869.8462099999999</v>
      </c>
      <c r="I28" s="475">
        <f t="shared" si="1"/>
        <v>0.34888724540832428</v>
      </c>
      <c r="J28" s="522">
        <v>7265.4351360000001</v>
      </c>
      <c r="K28" s="475">
        <f t="shared" si="2"/>
        <v>2.8855789835250678</v>
      </c>
      <c r="L28" s="522">
        <v>4396.4878559999997</v>
      </c>
      <c r="M28" s="475">
        <f t="shared" si="3"/>
        <v>-0.39487618102657851</v>
      </c>
      <c r="N28" s="522">
        <v>6882.8809730000003</v>
      </c>
      <c r="O28" s="475">
        <f t="shared" si="4"/>
        <v>0.56554076763950478</v>
      </c>
      <c r="P28" s="522">
        <v>20637.541643</v>
      </c>
      <c r="Q28" s="475">
        <f t="shared" si="5"/>
        <v>1.9983871178299397</v>
      </c>
      <c r="R28" s="522">
        <v>10482.475130999999</v>
      </c>
      <c r="S28" s="475">
        <f t="shared" si="6"/>
        <v>-0.49206764486139631</v>
      </c>
      <c r="T28" s="522">
        <f>BS_Quarterly!BZ28</f>
        <v>17398.947957</v>
      </c>
      <c r="U28" s="475">
        <f t="shared" si="6"/>
        <v>0.65981294871340079</v>
      </c>
      <c r="V28" s="62"/>
      <c r="W28" s="62"/>
      <c r="X28" s="145"/>
      <c r="Y28" s="62"/>
      <c r="Z28" s="62"/>
      <c r="AA28" s="145"/>
      <c r="AB28" s="62"/>
      <c r="AC28" s="62"/>
      <c r="AD28" s="145"/>
      <c r="AE28" s="62"/>
      <c r="AF28" s="62"/>
      <c r="AG28" s="145"/>
      <c r="AH28" s="62"/>
      <c r="AI28" s="62"/>
      <c r="AJ28" s="145"/>
      <c r="AK28" s="62"/>
      <c r="AL28" s="62"/>
      <c r="AM28" s="145"/>
      <c r="AN28" s="62"/>
      <c r="AO28" s="62"/>
      <c r="AP28" s="145"/>
      <c r="AQ28" s="62"/>
      <c r="AR28" s="62"/>
      <c r="AS28" s="145"/>
      <c r="AT28" s="62"/>
      <c r="AU28" s="62"/>
      <c r="AV28" s="145"/>
      <c r="AW28" s="62"/>
      <c r="AX28" s="62"/>
      <c r="AY28" s="145"/>
      <c r="AZ28" s="62"/>
      <c r="BA28" s="62"/>
      <c r="BB28" s="145"/>
      <c r="BC28" s="62"/>
      <c r="BD28" s="62"/>
      <c r="BE28" s="145"/>
      <c r="BF28" s="62"/>
      <c r="BG28" s="62"/>
      <c r="BH28" s="145"/>
      <c r="BI28" s="62"/>
      <c r="BJ28" s="62"/>
      <c r="BK28" s="145"/>
      <c r="BL28" s="62"/>
      <c r="BM28" s="62"/>
      <c r="BN28" s="145"/>
      <c r="BO28" s="62"/>
      <c r="BP28" s="62"/>
    </row>
    <row r="29" spans="1:68" ht="16.2" customHeight="1">
      <c r="A29" s="173">
        <f t="shared" si="7"/>
        <v>28</v>
      </c>
      <c r="B29" s="33"/>
      <c r="C29" s="34" t="s">
        <v>228</v>
      </c>
      <c r="D29" s="35" t="s">
        <v>346</v>
      </c>
      <c r="E29" s="521">
        <v>344.10088300000001</v>
      </c>
      <c r="F29" s="522">
        <v>319.89434799999998</v>
      </c>
      <c r="G29" s="475">
        <f t="shared" si="0"/>
        <v>-7.034720396227534E-2</v>
      </c>
      <c r="H29" s="522">
        <v>612.73799699999995</v>
      </c>
      <c r="I29" s="475">
        <f t="shared" si="1"/>
        <v>0.91543864663717023</v>
      </c>
      <c r="J29" s="522">
        <v>801.48676</v>
      </c>
      <c r="K29" s="475">
        <f t="shared" si="2"/>
        <v>0.3080415510774992</v>
      </c>
      <c r="L29" s="522">
        <v>580.43126700000005</v>
      </c>
      <c r="M29" s="475">
        <f t="shared" si="3"/>
        <v>-0.27580679311533474</v>
      </c>
      <c r="N29" s="522">
        <v>980.20801500000005</v>
      </c>
      <c r="O29" s="475">
        <f t="shared" si="4"/>
        <v>0.68875811957249367</v>
      </c>
      <c r="P29" s="522">
        <v>5465.274676</v>
      </c>
      <c r="Q29" s="475">
        <f t="shared" si="5"/>
        <v>4.5756274100656071</v>
      </c>
      <c r="R29" s="522">
        <v>6794.9653099999996</v>
      </c>
      <c r="S29" s="475">
        <f t="shared" si="6"/>
        <v>0.24329804315950532</v>
      </c>
      <c r="T29" s="522">
        <f>BS_Quarterly!BZ29</f>
        <v>7605.3603089999997</v>
      </c>
      <c r="U29" s="475">
        <f t="shared" si="6"/>
        <v>0.11926403771441763</v>
      </c>
      <c r="V29" s="62"/>
      <c r="W29" s="62"/>
      <c r="X29" s="145"/>
      <c r="Y29" s="62"/>
      <c r="Z29" s="62"/>
      <c r="AA29" s="145"/>
      <c r="AB29" s="62"/>
      <c r="AC29" s="62"/>
      <c r="AD29" s="145"/>
      <c r="AE29" s="62"/>
      <c r="AF29" s="62"/>
      <c r="AG29" s="145"/>
      <c r="AH29" s="62"/>
      <c r="AI29" s="62"/>
      <c r="AJ29" s="145"/>
      <c r="AK29" s="62"/>
      <c r="AL29" s="62"/>
      <c r="AM29" s="145"/>
      <c r="AN29" s="62"/>
      <c r="AO29" s="62"/>
      <c r="AP29" s="145"/>
      <c r="AQ29" s="62"/>
      <c r="AR29" s="62"/>
      <c r="AS29" s="145"/>
      <c r="AT29" s="62"/>
      <c r="AU29" s="62"/>
      <c r="AV29" s="145"/>
      <c r="AW29" s="62"/>
      <c r="AX29" s="62"/>
      <c r="AY29" s="145"/>
      <c r="AZ29" s="62"/>
      <c r="BA29" s="62"/>
      <c r="BB29" s="145"/>
      <c r="BC29" s="62"/>
      <c r="BD29" s="62"/>
      <c r="BE29" s="145"/>
      <c r="BF29" s="62"/>
      <c r="BG29" s="62"/>
      <c r="BH29" s="145"/>
      <c r="BI29" s="62"/>
      <c r="BJ29" s="62"/>
      <c r="BK29" s="145"/>
      <c r="BL29" s="62"/>
      <c r="BM29" s="62"/>
      <c r="BN29" s="145"/>
      <c r="BO29" s="62"/>
      <c r="BP29" s="62"/>
    </row>
    <row r="30" spans="1:68" ht="16.2" customHeight="1">
      <c r="A30" s="173">
        <f t="shared" si="7"/>
        <v>29</v>
      </c>
      <c r="B30" s="33"/>
      <c r="C30" s="34" t="s">
        <v>229</v>
      </c>
      <c r="D30" s="35" t="s">
        <v>347</v>
      </c>
      <c r="E30" s="521">
        <v>3315.4731630000001</v>
      </c>
      <c r="F30" s="522">
        <v>4523.3685079999996</v>
      </c>
      <c r="G30" s="475">
        <f t="shared" si="0"/>
        <v>0.36432065217111798</v>
      </c>
      <c r="H30" s="522">
        <v>5177.8308429999997</v>
      </c>
      <c r="I30" s="475">
        <f t="shared" si="1"/>
        <v>0.14468472640301644</v>
      </c>
      <c r="J30" s="522">
        <v>6165.8761329999998</v>
      </c>
      <c r="K30" s="475">
        <f t="shared" si="2"/>
        <v>0.19082224196948339</v>
      </c>
      <c r="L30" s="522">
        <v>6641.2731389999999</v>
      </c>
      <c r="M30" s="475">
        <f t="shared" si="3"/>
        <v>7.7101290351205387E-2</v>
      </c>
      <c r="N30" s="522">
        <v>6742.8183419999996</v>
      </c>
      <c r="O30" s="475">
        <f t="shared" si="4"/>
        <v>1.5290020584108888E-2</v>
      </c>
      <c r="P30" s="522">
        <v>6293.1827620000004</v>
      </c>
      <c r="Q30" s="475">
        <f t="shared" si="5"/>
        <v>-6.6683626518497019E-2</v>
      </c>
      <c r="R30" s="522">
        <v>5072.1659609999997</v>
      </c>
      <c r="S30" s="475">
        <f t="shared" si="6"/>
        <v>-0.19402214224141745</v>
      </c>
      <c r="T30" s="522">
        <f>BS_Quarterly!BZ30</f>
        <v>5307.0686710000009</v>
      </c>
      <c r="U30" s="475">
        <f t="shared" si="6"/>
        <v>4.6312110409275631E-2</v>
      </c>
      <c r="V30" s="62"/>
      <c r="W30" s="62"/>
      <c r="X30" s="145"/>
      <c r="Y30" s="62"/>
      <c r="Z30" s="62"/>
      <c r="AA30" s="145"/>
      <c r="AB30" s="62"/>
      <c r="AC30" s="62"/>
      <c r="AD30" s="145"/>
      <c r="AE30" s="62"/>
      <c r="AF30" s="62"/>
      <c r="AG30" s="145"/>
      <c r="AH30" s="62"/>
      <c r="AI30" s="62"/>
      <c r="AJ30" s="145"/>
      <c r="AK30" s="62"/>
      <c r="AL30" s="62"/>
      <c r="AM30" s="145"/>
      <c r="AN30" s="62"/>
      <c r="AO30" s="62"/>
      <c r="AP30" s="145"/>
      <c r="AQ30" s="62"/>
      <c r="AR30" s="62"/>
      <c r="AS30" s="145"/>
      <c r="AT30" s="62"/>
      <c r="AU30" s="62"/>
      <c r="AV30" s="145"/>
      <c r="AW30" s="62"/>
      <c r="AX30" s="62"/>
      <c r="AY30" s="145"/>
      <c r="AZ30" s="62"/>
      <c r="BA30" s="62"/>
      <c r="BB30" s="145"/>
      <c r="BC30" s="62"/>
      <c r="BD30" s="62"/>
      <c r="BE30" s="145"/>
      <c r="BF30" s="62"/>
      <c r="BG30" s="62"/>
      <c r="BH30" s="145"/>
      <c r="BI30" s="62"/>
      <c r="BJ30" s="62"/>
      <c r="BK30" s="145"/>
      <c r="BL30" s="62"/>
      <c r="BM30" s="62"/>
      <c r="BN30" s="145"/>
      <c r="BO30" s="62"/>
      <c r="BP30" s="62"/>
    </row>
    <row r="31" spans="1:68" ht="16.2" customHeight="1">
      <c r="A31" s="173">
        <f t="shared" si="7"/>
        <v>30</v>
      </c>
      <c r="B31" s="33"/>
      <c r="C31" s="34" t="s">
        <v>437</v>
      </c>
      <c r="D31" s="35" t="s">
        <v>438</v>
      </c>
      <c r="E31" s="521"/>
      <c r="F31" s="522"/>
      <c r="G31" s="475"/>
      <c r="H31" s="522"/>
      <c r="I31" s="475"/>
      <c r="J31" s="522"/>
      <c r="K31" s="475"/>
      <c r="L31" s="522"/>
      <c r="M31" s="475"/>
      <c r="N31" s="522">
        <v>0</v>
      </c>
      <c r="O31" s="475">
        <f t="shared" ref="O31" si="10">IFERROR(N31/L31-1,0)</f>
        <v>0</v>
      </c>
      <c r="P31" s="522">
        <v>0</v>
      </c>
      <c r="Q31" s="475">
        <f t="shared" si="5"/>
        <v>0</v>
      </c>
      <c r="R31" s="522">
        <v>0</v>
      </c>
      <c r="S31" s="475">
        <f t="shared" si="6"/>
        <v>0</v>
      </c>
      <c r="T31" s="522">
        <f>BS_Quarterly!BZ31</f>
        <v>2096.5291579999998</v>
      </c>
      <c r="U31" s="475">
        <f t="shared" ref="U31" si="11">IFERROR(T31/R31-1,0)</f>
        <v>0</v>
      </c>
      <c r="V31" s="62"/>
      <c r="W31" s="62"/>
      <c r="X31" s="145"/>
      <c r="Y31" s="62"/>
      <c r="Z31" s="62"/>
      <c r="AA31" s="145"/>
      <c r="AB31" s="62"/>
      <c r="AC31" s="62"/>
      <c r="AD31" s="145"/>
      <c r="AE31" s="62"/>
      <c r="AF31" s="62"/>
      <c r="AG31" s="145"/>
      <c r="AH31" s="62"/>
      <c r="AI31" s="62"/>
      <c r="AJ31" s="145"/>
      <c r="AK31" s="62"/>
      <c r="AL31" s="62"/>
      <c r="AM31" s="145"/>
      <c r="AN31" s="62"/>
      <c r="AO31" s="62"/>
      <c r="AP31" s="145"/>
      <c r="AQ31" s="62"/>
      <c r="AR31" s="62"/>
      <c r="AS31" s="145"/>
      <c r="AT31" s="62"/>
      <c r="AU31" s="62"/>
      <c r="AV31" s="145"/>
      <c r="AW31" s="62"/>
      <c r="AX31" s="62"/>
      <c r="AY31" s="145"/>
      <c r="AZ31" s="62"/>
      <c r="BA31" s="62"/>
      <c r="BB31" s="145"/>
      <c r="BC31" s="62"/>
      <c r="BD31" s="62"/>
      <c r="BE31" s="145"/>
      <c r="BF31" s="62"/>
      <c r="BG31" s="62"/>
      <c r="BH31" s="145"/>
      <c r="BI31" s="62"/>
      <c r="BJ31" s="62"/>
      <c r="BK31" s="145"/>
      <c r="BL31" s="62"/>
      <c r="BM31" s="62"/>
      <c r="BN31" s="145"/>
      <c r="BO31" s="62"/>
      <c r="BP31" s="62"/>
    </row>
    <row r="32" spans="1:68" ht="16.2" customHeight="1">
      <c r="A32" s="173">
        <f t="shared" si="7"/>
        <v>31</v>
      </c>
      <c r="B32" s="33"/>
      <c r="C32" s="34" t="s">
        <v>427</v>
      </c>
      <c r="D32" s="35" t="s">
        <v>429</v>
      </c>
      <c r="E32" s="521">
        <v>151.30839499999999</v>
      </c>
      <c r="F32" s="522">
        <v>224.157342</v>
      </c>
      <c r="G32" s="475">
        <f t="shared" si="0"/>
        <v>0.48146004721020286</v>
      </c>
      <c r="H32" s="522">
        <v>474.14202499999999</v>
      </c>
      <c r="I32" s="475">
        <f t="shared" si="1"/>
        <v>1.1152196968859491</v>
      </c>
      <c r="J32" s="522">
        <v>756.12944400000003</v>
      </c>
      <c r="K32" s="475">
        <f t="shared" si="2"/>
        <v>0.59473196665070982</v>
      </c>
      <c r="L32" s="522">
        <v>775.58098399999994</v>
      </c>
      <c r="M32" s="475">
        <f t="shared" si="3"/>
        <v>2.5725145547962347E-2</v>
      </c>
      <c r="N32" s="522">
        <v>827.52125100000001</v>
      </c>
      <c r="O32" s="475">
        <f t="shared" si="4"/>
        <v>6.6969495219083575E-2</v>
      </c>
      <c r="P32" s="522">
        <v>1225.9501250000001</v>
      </c>
      <c r="Q32" s="475">
        <f t="shared" si="5"/>
        <v>0.48147267942488159</v>
      </c>
      <c r="R32" s="522">
        <v>1382.8205379999999</v>
      </c>
      <c r="S32" s="475">
        <f t="shared" si="6"/>
        <v>0.12795823402685325</v>
      </c>
      <c r="T32" s="522">
        <f>BS_Quarterly!BZ32</f>
        <v>1994.70796</v>
      </c>
      <c r="U32" s="475">
        <f t="shared" si="6"/>
        <v>0.44249228673229335</v>
      </c>
      <c r="V32" s="62"/>
      <c r="W32" s="62"/>
      <c r="X32" s="145"/>
      <c r="Y32" s="62"/>
      <c r="Z32" s="62"/>
      <c r="AA32" s="145"/>
      <c r="AB32" s="62"/>
      <c r="AC32" s="62"/>
      <c r="AD32" s="145"/>
      <c r="AE32" s="62"/>
      <c r="AF32" s="62"/>
      <c r="AG32" s="145"/>
      <c r="AH32" s="62"/>
      <c r="AI32" s="62"/>
      <c r="AJ32" s="145"/>
      <c r="AK32" s="62"/>
      <c r="AL32" s="62"/>
      <c r="AM32" s="145"/>
      <c r="AN32" s="62"/>
      <c r="AO32" s="62"/>
      <c r="AP32" s="145"/>
      <c r="AQ32" s="62"/>
      <c r="AR32" s="62"/>
      <c r="AS32" s="145"/>
      <c r="AT32" s="62"/>
      <c r="AU32" s="62"/>
      <c r="AV32" s="145"/>
      <c r="AW32" s="62"/>
      <c r="AX32" s="62"/>
      <c r="AY32" s="145"/>
      <c r="AZ32" s="62"/>
      <c r="BA32" s="62"/>
      <c r="BB32" s="145"/>
      <c r="BC32" s="62"/>
      <c r="BD32" s="62"/>
      <c r="BE32" s="145"/>
      <c r="BF32" s="62"/>
      <c r="BG32" s="62"/>
      <c r="BH32" s="145"/>
      <c r="BI32" s="62"/>
      <c r="BJ32" s="62"/>
      <c r="BK32" s="145"/>
      <c r="BL32" s="62"/>
      <c r="BM32" s="62"/>
      <c r="BN32" s="145"/>
      <c r="BO32" s="62"/>
      <c r="BP32" s="62"/>
    </row>
    <row r="33" spans="1:68" ht="16.2" customHeight="1">
      <c r="A33" s="173">
        <f t="shared" si="7"/>
        <v>32</v>
      </c>
      <c r="B33" s="33"/>
      <c r="C33" s="34" t="s">
        <v>230</v>
      </c>
      <c r="D33" s="35" t="s">
        <v>348</v>
      </c>
      <c r="E33" s="521">
        <v>0</v>
      </c>
      <c r="F33" s="522">
        <v>0</v>
      </c>
      <c r="G33" s="475">
        <f t="shared" si="0"/>
        <v>0</v>
      </c>
      <c r="H33" s="522">
        <v>0</v>
      </c>
      <c r="I33" s="475">
        <f t="shared" si="1"/>
        <v>0</v>
      </c>
      <c r="J33" s="522">
        <v>192.277872</v>
      </c>
      <c r="K33" s="475">
        <f t="shared" si="2"/>
        <v>0</v>
      </c>
      <c r="L33" s="522">
        <v>215.579441</v>
      </c>
      <c r="M33" s="475">
        <f t="shared" si="3"/>
        <v>0.12118695072722674</v>
      </c>
      <c r="N33" s="522">
        <v>514.15452800000003</v>
      </c>
      <c r="O33" s="475">
        <f t="shared" si="4"/>
        <v>1.3849886873025152</v>
      </c>
      <c r="P33" s="522">
        <v>557.30323999999996</v>
      </c>
      <c r="Q33" s="475">
        <f t="shared" si="5"/>
        <v>8.3921680448567182E-2</v>
      </c>
      <c r="R33" s="522">
        <v>739.36938899999996</v>
      </c>
      <c r="S33" s="475">
        <f t="shared" si="6"/>
        <v>0.32669135209047062</v>
      </c>
      <c r="T33" s="522">
        <f>BS_Quarterly!BZ33</f>
        <v>538.59117600000002</v>
      </c>
      <c r="U33" s="475">
        <f t="shared" si="6"/>
        <v>-0.27155332096119544</v>
      </c>
      <c r="V33" s="62"/>
      <c r="W33" s="62"/>
      <c r="X33" s="145"/>
      <c r="Y33" s="62"/>
      <c r="Z33" s="62"/>
      <c r="AA33" s="145"/>
      <c r="AB33" s="62"/>
      <c r="AC33" s="62"/>
      <c r="AD33" s="145"/>
      <c r="AE33" s="62"/>
      <c r="AF33" s="62"/>
      <c r="AG33" s="145"/>
      <c r="AH33" s="62"/>
      <c r="AI33" s="62"/>
      <c r="AJ33" s="145"/>
      <c r="AK33" s="62"/>
      <c r="AL33" s="62"/>
      <c r="AM33" s="145"/>
      <c r="AN33" s="62"/>
      <c r="AO33" s="62"/>
      <c r="AP33" s="145"/>
      <c r="AQ33" s="62"/>
      <c r="AR33" s="62"/>
      <c r="AS33" s="145"/>
      <c r="AT33" s="62"/>
      <c r="AU33" s="62"/>
      <c r="AV33" s="145"/>
      <c r="AW33" s="62"/>
      <c r="AX33" s="62"/>
      <c r="AY33" s="145"/>
      <c r="AZ33" s="62"/>
      <c r="BA33" s="62"/>
      <c r="BB33" s="145"/>
      <c r="BC33" s="62"/>
      <c r="BD33" s="62"/>
      <c r="BE33" s="145"/>
      <c r="BF33" s="62"/>
      <c r="BG33" s="62"/>
      <c r="BH33" s="145"/>
      <c r="BI33" s="62"/>
      <c r="BJ33" s="62"/>
      <c r="BK33" s="145"/>
      <c r="BL33" s="62"/>
      <c r="BM33" s="62"/>
      <c r="BN33" s="145"/>
      <c r="BO33" s="62"/>
      <c r="BP33" s="62"/>
    </row>
    <row r="34" spans="1:68" s="22" customFormat="1" ht="16.2" customHeight="1">
      <c r="A34" s="173">
        <f t="shared" si="7"/>
        <v>33</v>
      </c>
      <c r="B34" s="29" t="s">
        <v>58</v>
      </c>
      <c r="C34" s="30"/>
      <c r="D34" s="31" t="s">
        <v>209</v>
      </c>
      <c r="E34" s="518">
        <f>SUM(E35:E40)</f>
        <v>193</v>
      </c>
      <c r="F34" s="519">
        <f>SUM(F35:F40)</f>
        <v>12198</v>
      </c>
      <c r="G34" s="520">
        <f t="shared" si="0"/>
        <v>62.202072538860101</v>
      </c>
      <c r="H34" s="519">
        <f>SUM(H35:H40)</f>
        <v>9809.2040130000005</v>
      </c>
      <c r="I34" s="520">
        <f t="shared" si="1"/>
        <v>-0.19583505386128874</v>
      </c>
      <c r="J34" s="519">
        <f>SUM(J35:J40)</f>
        <v>253.84761699999999</v>
      </c>
      <c r="K34" s="520">
        <f t="shared" si="2"/>
        <v>-0.97412148665033582</v>
      </c>
      <c r="L34" s="519">
        <f>SUM(L35:L40)</f>
        <v>319.55417399999999</v>
      </c>
      <c r="M34" s="520">
        <f t="shared" si="3"/>
        <v>0.2588425204716418</v>
      </c>
      <c r="N34" s="519">
        <f>SUM(N35:N40)</f>
        <v>35841.735558</v>
      </c>
      <c r="O34" s="520">
        <f t="shared" si="4"/>
        <v>111.1616879834591</v>
      </c>
      <c r="P34" s="519">
        <f>SUM(P35:P40)</f>
        <v>65641.853810999994</v>
      </c>
      <c r="Q34" s="520">
        <f t="shared" si="5"/>
        <v>0.83143625131591881</v>
      </c>
      <c r="R34" s="519">
        <f>SUM(R35:R40)</f>
        <v>62696.135452999995</v>
      </c>
      <c r="S34" s="520">
        <f t="shared" si="6"/>
        <v>-4.4875611930179304E-2</v>
      </c>
      <c r="T34" s="519">
        <f>SUM(T35:T40)</f>
        <v>26831.242768202312</v>
      </c>
      <c r="U34" s="520">
        <f t="shared" si="6"/>
        <v>-0.57204311598573265</v>
      </c>
      <c r="V34" s="62"/>
      <c r="W34" s="62"/>
      <c r="X34" s="144"/>
      <c r="Y34" s="62"/>
      <c r="Z34" s="62"/>
      <c r="AA34" s="144"/>
      <c r="AB34" s="62"/>
      <c r="AC34" s="62"/>
      <c r="AD34" s="144"/>
      <c r="AE34" s="62"/>
      <c r="AF34" s="62"/>
      <c r="AG34" s="144"/>
      <c r="AH34" s="62"/>
      <c r="AI34" s="62"/>
      <c r="AJ34" s="144"/>
      <c r="AK34" s="62"/>
      <c r="AL34" s="62"/>
      <c r="AM34" s="144"/>
      <c r="AN34" s="62"/>
      <c r="AO34" s="62"/>
      <c r="AP34" s="144"/>
      <c r="AQ34" s="62"/>
      <c r="AR34" s="62"/>
      <c r="AS34" s="144"/>
      <c r="AT34" s="62"/>
      <c r="AU34" s="62"/>
      <c r="AV34" s="144"/>
      <c r="AW34" s="62"/>
      <c r="AX34" s="62"/>
      <c r="AY34" s="144"/>
      <c r="AZ34" s="62"/>
      <c r="BA34" s="62"/>
      <c r="BB34" s="144"/>
      <c r="BC34" s="62"/>
      <c r="BD34" s="62"/>
      <c r="BE34" s="144"/>
      <c r="BF34" s="62"/>
      <c r="BG34" s="62"/>
      <c r="BH34" s="144"/>
      <c r="BI34" s="62"/>
      <c r="BJ34" s="62"/>
      <c r="BK34" s="144"/>
      <c r="BL34" s="62"/>
      <c r="BM34" s="62"/>
      <c r="BN34" s="144"/>
      <c r="BO34" s="62"/>
      <c r="BP34" s="62"/>
    </row>
    <row r="35" spans="1:68" ht="16.2" customHeight="1">
      <c r="A35" s="173">
        <f t="shared" si="7"/>
        <v>34</v>
      </c>
      <c r="B35" s="33"/>
      <c r="C35" s="34" t="s">
        <v>231</v>
      </c>
      <c r="D35" s="35" t="s">
        <v>349</v>
      </c>
      <c r="E35" s="521">
        <v>0</v>
      </c>
      <c r="F35" s="522">
        <v>12000</v>
      </c>
      <c r="G35" s="475">
        <f t="shared" si="0"/>
        <v>0</v>
      </c>
      <c r="H35" s="522">
        <v>9600</v>
      </c>
      <c r="I35" s="475">
        <f t="shared" si="1"/>
        <v>-0.19999999999999996</v>
      </c>
      <c r="J35" s="522">
        <v>0</v>
      </c>
      <c r="K35" s="475">
        <f t="shared" si="2"/>
        <v>-1</v>
      </c>
      <c r="L35" s="522">
        <v>0</v>
      </c>
      <c r="M35" s="475">
        <f t="shared" si="3"/>
        <v>0</v>
      </c>
      <c r="N35" s="522">
        <v>35000</v>
      </c>
      <c r="O35" s="475">
        <f t="shared" si="4"/>
        <v>0</v>
      </c>
      <c r="P35" s="522">
        <v>64400</v>
      </c>
      <c r="Q35" s="475">
        <f t="shared" si="5"/>
        <v>0.84000000000000008</v>
      </c>
      <c r="R35" s="522">
        <v>62000</v>
      </c>
      <c r="S35" s="475">
        <f t="shared" si="6"/>
        <v>-3.7267080745341574E-2</v>
      </c>
      <c r="T35" s="522">
        <f>BS_Quarterly!BZ35</f>
        <v>11512.1168</v>
      </c>
      <c r="U35" s="475">
        <f t="shared" si="6"/>
        <v>-0.81432069677419361</v>
      </c>
      <c r="V35" s="62"/>
      <c r="W35" s="62"/>
      <c r="X35" s="145"/>
      <c r="Y35" s="62"/>
      <c r="Z35" s="62"/>
      <c r="AA35" s="145"/>
      <c r="AB35" s="62"/>
      <c r="AC35" s="62"/>
      <c r="AD35" s="145"/>
      <c r="AE35" s="62"/>
      <c r="AF35" s="62"/>
      <c r="AG35" s="145"/>
      <c r="AH35" s="62"/>
      <c r="AI35" s="62"/>
      <c r="AJ35" s="145"/>
      <c r="AK35" s="62"/>
      <c r="AL35" s="62"/>
      <c r="AM35" s="145"/>
      <c r="AN35" s="62"/>
      <c r="AO35" s="62"/>
      <c r="AP35" s="145"/>
      <c r="AQ35" s="62"/>
      <c r="AR35" s="62"/>
      <c r="AS35" s="145"/>
      <c r="AT35" s="62"/>
      <c r="AU35" s="62"/>
      <c r="AV35" s="145"/>
      <c r="AW35" s="62"/>
      <c r="AX35" s="62"/>
      <c r="AY35" s="145"/>
      <c r="AZ35" s="62"/>
      <c r="BA35" s="62"/>
      <c r="BB35" s="145"/>
      <c r="BC35" s="62"/>
      <c r="BD35" s="62"/>
      <c r="BE35" s="145"/>
      <c r="BF35" s="62"/>
      <c r="BG35" s="62"/>
      <c r="BH35" s="145"/>
      <c r="BI35" s="62"/>
      <c r="BJ35" s="62"/>
      <c r="BK35" s="145"/>
      <c r="BL35" s="62"/>
      <c r="BM35" s="62"/>
      <c r="BN35" s="145"/>
      <c r="BO35" s="62"/>
      <c r="BP35" s="62"/>
    </row>
    <row r="36" spans="1:68" ht="16.2" customHeight="1">
      <c r="A36" s="173">
        <f t="shared" si="7"/>
        <v>35</v>
      </c>
      <c r="B36" s="33"/>
      <c r="C36" s="34" t="s">
        <v>232</v>
      </c>
      <c r="D36" s="35" t="s">
        <v>350</v>
      </c>
      <c r="E36" s="521">
        <v>193</v>
      </c>
      <c r="F36" s="522">
        <v>198</v>
      </c>
      <c r="G36" s="475">
        <f t="shared" si="0"/>
        <v>2.5906735751295429E-2</v>
      </c>
      <c r="H36" s="522">
        <v>208</v>
      </c>
      <c r="I36" s="475">
        <f t="shared" si="1"/>
        <v>5.0505050505050608E-2</v>
      </c>
      <c r="J36" s="522">
        <v>148</v>
      </c>
      <c r="K36" s="475">
        <f t="shared" si="2"/>
        <v>-0.28846153846153844</v>
      </c>
      <c r="L36" s="522">
        <v>148</v>
      </c>
      <c r="M36" s="475">
        <f t="shared" si="3"/>
        <v>0</v>
      </c>
      <c r="N36" s="522">
        <v>178</v>
      </c>
      <c r="O36" s="475">
        <f t="shared" si="4"/>
        <v>0.20270270270270263</v>
      </c>
      <c r="P36" s="522">
        <v>690.71199999999999</v>
      </c>
      <c r="Q36" s="475">
        <f t="shared" si="5"/>
        <v>2.8804044943820224</v>
      </c>
      <c r="R36" s="522">
        <v>207.422</v>
      </c>
      <c r="S36" s="475">
        <f t="shared" si="6"/>
        <v>-0.69969828235212361</v>
      </c>
      <c r="T36" s="522">
        <f>BS_Quarterly!BZ36</f>
        <v>125</v>
      </c>
      <c r="U36" s="475">
        <f t="shared" si="6"/>
        <v>-0.39736382833064954</v>
      </c>
      <c r="V36" s="62"/>
      <c r="W36" s="62"/>
      <c r="X36" s="145"/>
      <c r="Y36" s="62"/>
      <c r="Z36" s="62"/>
      <c r="AA36" s="145"/>
      <c r="AB36" s="62"/>
      <c r="AC36" s="62"/>
      <c r="AD36" s="145"/>
      <c r="AE36" s="62"/>
      <c r="AF36" s="62"/>
      <c r="AG36" s="145"/>
      <c r="AH36" s="62"/>
      <c r="AI36" s="62"/>
      <c r="AJ36" s="145"/>
      <c r="AK36" s="62"/>
      <c r="AL36" s="62"/>
      <c r="AM36" s="145"/>
      <c r="AN36" s="62"/>
      <c r="AO36" s="62"/>
      <c r="AP36" s="145"/>
      <c r="AQ36" s="62"/>
      <c r="AR36" s="62"/>
      <c r="AS36" s="145"/>
      <c r="AT36" s="62"/>
      <c r="AU36" s="62"/>
      <c r="AV36" s="145"/>
      <c r="AW36" s="62"/>
      <c r="AX36" s="62"/>
      <c r="AY36" s="145"/>
      <c r="AZ36" s="62"/>
      <c r="BA36" s="62"/>
      <c r="BB36" s="145"/>
      <c r="BC36" s="62"/>
      <c r="BD36" s="62"/>
      <c r="BE36" s="145"/>
      <c r="BF36" s="62"/>
      <c r="BG36" s="62"/>
      <c r="BH36" s="145"/>
      <c r="BI36" s="62"/>
      <c r="BJ36" s="62"/>
      <c r="BK36" s="145"/>
      <c r="BL36" s="62"/>
      <c r="BM36" s="62"/>
      <c r="BN36" s="145"/>
      <c r="BO36" s="62"/>
      <c r="BP36" s="62"/>
    </row>
    <row r="37" spans="1:68" ht="16.2" customHeight="1">
      <c r="A37" s="173">
        <f t="shared" si="7"/>
        <v>36</v>
      </c>
      <c r="B37" s="33"/>
      <c r="C37" s="34" t="s">
        <v>233</v>
      </c>
      <c r="D37" s="35" t="s">
        <v>351</v>
      </c>
      <c r="E37" s="521">
        <v>0</v>
      </c>
      <c r="F37" s="522">
        <v>0</v>
      </c>
      <c r="G37" s="475">
        <f t="shared" si="0"/>
        <v>0</v>
      </c>
      <c r="H37" s="522">
        <v>0</v>
      </c>
      <c r="I37" s="475">
        <f t="shared" si="1"/>
        <v>0</v>
      </c>
      <c r="J37" s="522">
        <v>79.135993999999997</v>
      </c>
      <c r="K37" s="475">
        <f t="shared" si="2"/>
        <v>0</v>
      </c>
      <c r="L37" s="522">
        <v>171.55417399999999</v>
      </c>
      <c r="M37" s="475">
        <f t="shared" si="3"/>
        <v>1.1678400096926818</v>
      </c>
      <c r="N37" s="522">
        <v>291.45045699999997</v>
      </c>
      <c r="O37" s="475">
        <f t="shared" si="4"/>
        <v>0.69888292546003572</v>
      </c>
      <c r="P37" s="522">
        <v>541.31383700000004</v>
      </c>
      <c r="Q37" s="475">
        <f t="shared" si="5"/>
        <v>0.85730996126041448</v>
      </c>
      <c r="R37" s="522">
        <v>488.71345300000002</v>
      </c>
      <c r="S37" s="475">
        <f t="shared" si="6"/>
        <v>-9.7171696721286671E-2</v>
      </c>
      <c r="T37" s="522">
        <f>BS_Quarterly!BZ37</f>
        <v>247.87149600000001</v>
      </c>
      <c r="U37" s="475">
        <f t="shared" si="6"/>
        <v>-0.49280811797092072</v>
      </c>
      <c r="V37" s="62"/>
      <c r="W37" s="62"/>
      <c r="X37" s="145"/>
      <c r="Y37" s="62"/>
      <c r="Z37" s="62"/>
      <c r="AA37" s="145"/>
      <c r="AB37" s="62"/>
      <c r="AC37" s="62"/>
      <c r="AD37" s="145"/>
      <c r="AE37" s="62"/>
      <c r="AF37" s="62"/>
      <c r="AG37" s="145"/>
      <c r="AH37" s="62"/>
      <c r="AI37" s="62"/>
      <c r="AJ37" s="145"/>
      <c r="AK37" s="62"/>
      <c r="AL37" s="62"/>
      <c r="AM37" s="145"/>
      <c r="AN37" s="62"/>
      <c r="AO37" s="62"/>
      <c r="AP37" s="145"/>
      <c r="AQ37" s="62"/>
      <c r="AR37" s="62"/>
      <c r="AS37" s="145"/>
      <c r="AT37" s="62"/>
      <c r="AU37" s="62"/>
      <c r="AV37" s="145"/>
      <c r="AW37" s="62"/>
      <c r="AX37" s="62"/>
      <c r="AY37" s="145"/>
      <c r="AZ37" s="62"/>
      <c r="BA37" s="62"/>
      <c r="BB37" s="145"/>
      <c r="BC37" s="62"/>
      <c r="BD37" s="62"/>
      <c r="BE37" s="145"/>
      <c r="BF37" s="62"/>
      <c r="BG37" s="62"/>
      <c r="BH37" s="145"/>
      <c r="BI37" s="62"/>
      <c r="BJ37" s="62"/>
      <c r="BK37" s="145"/>
      <c r="BL37" s="62"/>
      <c r="BM37" s="62"/>
      <c r="BN37" s="145"/>
      <c r="BO37" s="62"/>
      <c r="BP37" s="62"/>
    </row>
    <row r="38" spans="1:68" ht="16.2" customHeight="1">
      <c r="A38" s="173">
        <f t="shared" si="7"/>
        <v>37</v>
      </c>
      <c r="B38" s="33"/>
      <c r="C38" s="34" t="s">
        <v>234</v>
      </c>
      <c r="D38" s="35" t="s">
        <v>59</v>
      </c>
      <c r="E38" s="521">
        <v>0</v>
      </c>
      <c r="F38" s="522">
        <v>0</v>
      </c>
      <c r="G38" s="475">
        <f t="shared" si="0"/>
        <v>0</v>
      </c>
      <c r="H38" s="522">
        <v>1.204013</v>
      </c>
      <c r="I38" s="475">
        <f t="shared" si="1"/>
        <v>0</v>
      </c>
      <c r="J38" s="522">
        <v>26.711622999999999</v>
      </c>
      <c r="K38" s="475">
        <f t="shared" si="2"/>
        <v>21.185493844335568</v>
      </c>
      <c r="L38" s="522">
        <v>0</v>
      </c>
      <c r="M38" s="475">
        <f t="shared" si="3"/>
        <v>-1</v>
      </c>
      <c r="N38" s="522">
        <v>0</v>
      </c>
      <c r="O38" s="475">
        <f t="shared" si="4"/>
        <v>0</v>
      </c>
      <c r="P38" s="522">
        <v>0</v>
      </c>
      <c r="Q38" s="475">
        <f t="shared" si="5"/>
        <v>0</v>
      </c>
      <c r="R38" s="522">
        <v>0</v>
      </c>
      <c r="S38" s="475">
        <f t="shared" si="6"/>
        <v>0</v>
      </c>
      <c r="T38" s="522">
        <f>BS_Quarterly!BZ38</f>
        <v>1169.0989179999999</v>
      </c>
      <c r="U38" s="475">
        <f t="shared" si="6"/>
        <v>0</v>
      </c>
      <c r="V38" s="62"/>
      <c r="W38" s="62"/>
      <c r="X38" s="145"/>
      <c r="Y38" s="62"/>
      <c r="Z38" s="62"/>
      <c r="AA38" s="145"/>
      <c r="AB38" s="62"/>
      <c r="AC38" s="62"/>
      <c r="AD38" s="145"/>
      <c r="AE38" s="62"/>
      <c r="AF38" s="62"/>
      <c r="AG38" s="145"/>
      <c r="AH38" s="62"/>
      <c r="AI38" s="62"/>
      <c r="AJ38" s="145"/>
      <c r="AK38" s="62"/>
      <c r="AL38" s="62"/>
      <c r="AM38" s="145"/>
      <c r="AN38" s="62"/>
      <c r="AO38" s="62"/>
      <c r="AP38" s="145"/>
      <c r="AQ38" s="62"/>
      <c r="AR38" s="62"/>
      <c r="AS38" s="145"/>
      <c r="AT38" s="62"/>
      <c r="AU38" s="62"/>
      <c r="AV38" s="145"/>
      <c r="AW38" s="62"/>
      <c r="AX38" s="62"/>
      <c r="AY38" s="145"/>
      <c r="AZ38" s="62"/>
      <c r="BA38" s="62"/>
      <c r="BB38" s="145"/>
      <c r="BC38" s="62"/>
      <c r="BD38" s="62"/>
      <c r="BE38" s="145"/>
      <c r="BF38" s="62"/>
      <c r="BG38" s="62"/>
      <c r="BH38" s="145"/>
      <c r="BI38" s="62"/>
      <c r="BJ38" s="62"/>
      <c r="BK38" s="145"/>
      <c r="BL38" s="62"/>
      <c r="BM38" s="62"/>
      <c r="BN38" s="145"/>
      <c r="BO38" s="62"/>
      <c r="BP38" s="62"/>
    </row>
    <row r="39" spans="1:68" ht="16.2" customHeight="1">
      <c r="A39" s="173">
        <f t="shared" si="7"/>
        <v>38</v>
      </c>
      <c r="B39" s="33"/>
      <c r="C39" s="36" t="s">
        <v>426</v>
      </c>
      <c r="D39" s="35" t="s">
        <v>428</v>
      </c>
      <c r="E39" s="521"/>
      <c r="F39" s="522"/>
      <c r="G39" s="475"/>
      <c r="H39" s="522"/>
      <c r="I39" s="475"/>
      <c r="J39" s="522"/>
      <c r="K39" s="475"/>
      <c r="L39" s="522"/>
      <c r="M39" s="475"/>
      <c r="N39" s="522">
        <v>0</v>
      </c>
      <c r="O39" s="475">
        <f t="shared" ref="O39" si="12">IFERROR(N39/L39-1,0)</f>
        <v>0</v>
      </c>
      <c r="P39" s="522">
        <v>0</v>
      </c>
      <c r="Q39" s="475">
        <f t="shared" si="5"/>
        <v>0</v>
      </c>
      <c r="R39" s="522">
        <v>0</v>
      </c>
      <c r="S39" s="475">
        <f t="shared" si="6"/>
        <v>0</v>
      </c>
      <c r="T39" s="522">
        <f>BS_Quarterly!BZ39</f>
        <v>0</v>
      </c>
      <c r="U39" s="475">
        <f t="shared" ref="U39" si="13">IFERROR(T39/R39-1,0)</f>
        <v>0</v>
      </c>
      <c r="V39" s="62"/>
      <c r="W39" s="62"/>
      <c r="X39" s="145"/>
      <c r="Y39" s="62"/>
      <c r="Z39" s="62"/>
      <c r="AA39" s="145"/>
      <c r="AB39" s="62"/>
      <c r="AC39" s="62"/>
      <c r="AD39" s="145"/>
      <c r="AE39" s="62"/>
      <c r="AF39" s="62"/>
      <c r="AG39" s="145"/>
      <c r="AH39" s="62"/>
      <c r="AI39" s="62"/>
      <c r="AJ39" s="145"/>
      <c r="AK39" s="62"/>
      <c r="AL39" s="62"/>
      <c r="AM39" s="145"/>
      <c r="AN39" s="62"/>
      <c r="AO39" s="62"/>
      <c r="AP39" s="145"/>
      <c r="AQ39" s="62"/>
      <c r="AR39" s="62"/>
      <c r="AS39" s="145"/>
      <c r="AT39" s="62"/>
      <c r="AU39" s="62"/>
      <c r="AV39" s="145"/>
      <c r="AW39" s="62"/>
      <c r="AX39" s="62"/>
      <c r="AY39" s="145"/>
      <c r="AZ39" s="62"/>
      <c r="BA39" s="62"/>
      <c r="BB39" s="145"/>
      <c r="BC39" s="62"/>
      <c r="BD39" s="62"/>
      <c r="BE39" s="145"/>
      <c r="BF39" s="62"/>
      <c r="BG39" s="62"/>
      <c r="BH39" s="145"/>
      <c r="BI39" s="62"/>
      <c r="BJ39" s="62"/>
      <c r="BK39" s="145"/>
      <c r="BL39" s="62"/>
      <c r="BM39" s="62"/>
      <c r="BN39" s="145"/>
      <c r="BO39" s="62"/>
      <c r="BP39" s="62"/>
    </row>
    <row r="40" spans="1:68" ht="16.2" customHeight="1">
      <c r="A40" s="173">
        <f t="shared" si="7"/>
        <v>39</v>
      </c>
      <c r="B40" s="33"/>
      <c r="C40" s="34" t="s">
        <v>235</v>
      </c>
      <c r="D40" s="35" t="s">
        <v>352</v>
      </c>
      <c r="E40" s="521">
        <v>0</v>
      </c>
      <c r="F40" s="522">
        <v>0</v>
      </c>
      <c r="G40" s="475">
        <f t="shared" si="0"/>
        <v>0</v>
      </c>
      <c r="H40" s="522">
        <v>0</v>
      </c>
      <c r="I40" s="475">
        <f t="shared" si="1"/>
        <v>0</v>
      </c>
      <c r="J40" s="522">
        <v>0</v>
      </c>
      <c r="K40" s="475">
        <f t="shared" si="2"/>
        <v>0</v>
      </c>
      <c r="L40" s="522">
        <v>0</v>
      </c>
      <c r="M40" s="475">
        <f t="shared" si="3"/>
        <v>0</v>
      </c>
      <c r="N40" s="522">
        <v>372.285101</v>
      </c>
      <c r="O40" s="475">
        <f t="shared" si="4"/>
        <v>0</v>
      </c>
      <c r="P40" s="522">
        <v>9.8279739999999993</v>
      </c>
      <c r="Q40" s="475">
        <f t="shared" si="5"/>
        <v>-0.97360094730194424</v>
      </c>
      <c r="R40" s="522">
        <v>0</v>
      </c>
      <c r="S40" s="475">
        <f t="shared" si="6"/>
        <v>-1</v>
      </c>
      <c r="T40" s="522">
        <f>BS_Quarterly!BZ40</f>
        <v>13777.155554202314</v>
      </c>
      <c r="U40" s="475">
        <f t="shared" si="6"/>
        <v>0</v>
      </c>
      <c r="V40" s="62"/>
      <c r="W40" s="62"/>
      <c r="X40" s="145"/>
      <c r="Y40" s="62"/>
      <c r="Z40" s="62"/>
      <c r="AA40" s="145"/>
      <c r="AB40" s="62"/>
      <c r="AC40" s="62"/>
      <c r="AD40" s="145"/>
      <c r="AE40" s="62"/>
      <c r="AF40" s="62"/>
      <c r="AG40" s="145"/>
      <c r="AH40" s="62"/>
      <c r="AI40" s="62"/>
      <c r="AJ40" s="145"/>
      <c r="AK40" s="62"/>
      <c r="AL40" s="62"/>
      <c r="AM40" s="145"/>
      <c r="AN40" s="62"/>
      <c r="AO40" s="62"/>
      <c r="AP40" s="145"/>
      <c r="AQ40" s="62"/>
      <c r="AR40" s="62"/>
      <c r="AS40" s="145"/>
      <c r="AT40" s="62"/>
      <c r="AU40" s="62"/>
      <c r="AV40" s="145"/>
      <c r="AW40" s="62"/>
      <c r="AX40" s="62"/>
      <c r="AY40" s="145"/>
      <c r="AZ40" s="62"/>
      <c r="BA40" s="62"/>
      <c r="BB40" s="145"/>
      <c r="BC40" s="62"/>
      <c r="BD40" s="62"/>
      <c r="BE40" s="145"/>
      <c r="BF40" s="62"/>
      <c r="BG40" s="62"/>
      <c r="BH40" s="145"/>
      <c r="BI40" s="62"/>
      <c r="BJ40" s="62"/>
      <c r="BK40" s="145"/>
      <c r="BL40" s="62"/>
      <c r="BM40" s="62"/>
      <c r="BN40" s="145"/>
      <c r="BO40" s="62"/>
      <c r="BP40" s="62"/>
    </row>
    <row r="41" spans="1:68" s="22" customFormat="1" ht="16.2" customHeight="1">
      <c r="A41" s="173">
        <f t="shared" si="7"/>
        <v>40</v>
      </c>
      <c r="B41" s="26" t="s">
        <v>60</v>
      </c>
      <c r="C41" s="27"/>
      <c r="D41" s="28" t="s">
        <v>354</v>
      </c>
      <c r="E41" s="515">
        <f>E48+E42</f>
        <v>16327.867048</v>
      </c>
      <c r="F41" s="516">
        <f>F48+F42</f>
        <v>35091.959739999998</v>
      </c>
      <c r="G41" s="517">
        <f t="shared" si="0"/>
        <v>1.1492066071360134</v>
      </c>
      <c r="H41" s="516">
        <f>H48+H42</f>
        <v>51043.024111000006</v>
      </c>
      <c r="I41" s="517">
        <f t="shared" si="1"/>
        <v>0.45455040098025634</v>
      </c>
      <c r="J41" s="516">
        <f>J48+J42</f>
        <v>87916.575572000002</v>
      </c>
      <c r="K41" s="517">
        <f t="shared" si="2"/>
        <v>0.72240138791176323</v>
      </c>
      <c r="L41" s="516">
        <f>L48+L42</f>
        <v>123756.87964500001</v>
      </c>
      <c r="M41" s="517">
        <f t="shared" si="3"/>
        <v>0.40766264882153314</v>
      </c>
      <c r="N41" s="516">
        <f>N48+N42</f>
        <v>162827.20419000002</v>
      </c>
      <c r="O41" s="517">
        <f t="shared" si="4"/>
        <v>0.3157022434395107</v>
      </c>
      <c r="P41" s="516">
        <f>P48+P42</f>
        <v>227074.860969</v>
      </c>
      <c r="Q41" s="517">
        <f t="shared" si="5"/>
        <v>0.39457569205714904</v>
      </c>
      <c r="R41" s="516">
        <f>R48+R42</f>
        <v>283500.499663</v>
      </c>
      <c r="S41" s="517">
        <f t="shared" si="6"/>
        <v>0.24848914782206188</v>
      </c>
      <c r="T41" s="516">
        <f>T48+T42</f>
        <v>452657.11068610742</v>
      </c>
      <c r="U41" s="517">
        <f t="shared" si="6"/>
        <v>0.5966712976667965</v>
      </c>
      <c r="V41" s="62"/>
      <c r="W41" s="62"/>
      <c r="X41" s="144"/>
      <c r="Y41" s="62"/>
      <c r="Z41" s="62"/>
      <c r="AA41" s="144"/>
      <c r="AB41" s="62"/>
      <c r="AC41" s="62"/>
      <c r="AD41" s="144"/>
      <c r="AE41" s="62"/>
      <c r="AF41" s="62"/>
      <c r="AG41" s="144"/>
      <c r="AH41" s="62"/>
      <c r="AI41" s="62"/>
      <c r="AJ41" s="144"/>
      <c r="AK41" s="62"/>
      <c r="AL41" s="62"/>
      <c r="AM41" s="144"/>
      <c r="AN41" s="62"/>
      <c r="AO41" s="62"/>
      <c r="AP41" s="144"/>
      <c r="AQ41" s="62"/>
      <c r="AR41" s="62"/>
      <c r="AS41" s="144"/>
      <c r="AT41" s="62"/>
      <c r="AU41" s="62"/>
      <c r="AV41" s="144"/>
      <c r="AW41" s="62"/>
      <c r="AX41" s="62"/>
      <c r="AY41" s="144"/>
      <c r="AZ41" s="62"/>
      <c r="BA41" s="62"/>
      <c r="BB41" s="144"/>
      <c r="BC41" s="62"/>
      <c r="BD41" s="62"/>
      <c r="BE41" s="144"/>
      <c r="BF41" s="62"/>
      <c r="BG41" s="62"/>
      <c r="BH41" s="144"/>
      <c r="BI41" s="62"/>
      <c r="BJ41" s="62"/>
      <c r="BK41" s="144"/>
      <c r="BL41" s="62"/>
      <c r="BM41" s="62"/>
      <c r="BN41" s="144"/>
      <c r="BO41" s="62"/>
      <c r="BP41" s="62"/>
    </row>
    <row r="42" spans="1:68" s="22" customFormat="1" ht="16.2" customHeight="1">
      <c r="A42" s="173">
        <f t="shared" si="7"/>
        <v>41</v>
      </c>
      <c r="B42" s="29" t="s">
        <v>61</v>
      </c>
      <c r="C42" s="30"/>
      <c r="D42" s="162" t="s">
        <v>353</v>
      </c>
      <c r="E42" s="518">
        <f>SUM(E43:E47)</f>
        <v>16327.867048</v>
      </c>
      <c r="F42" s="519">
        <f>SUM(F43:F47)</f>
        <v>35091.959739999998</v>
      </c>
      <c r="G42" s="520">
        <f t="shared" si="0"/>
        <v>1.1492066071360134</v>
      </c>
      <c r="H42" s="519">
        <f>SUM(H43:H47)</f>
        <v>51043.024111000006</v>
      </c>
      <c r="I42" s="520">
        <f t="shared" si="1"/>
        <v>0.45455040098025634</v>
      </c>
      <c r="J42" s="519">
        <f>SUM(J43:J47)</f>
        <v>87916.575572000002</v>
      </c>
      <c r="K42" s="520">
        <f t="shared" si="2"/>
        <v>0.72240138791176323</v>
      </c>
      <c r="L42" s="519">
        <f>SUM(L43:L47)</f>
        <v>123756.87964500001</v>
      </c>
      <c r="M42" s="520">
        <f t="shared" si="3"/>
        <v>0.40766264882153314</v>
      </c>
      <c r="N42" s="519">
        <f>SUM(N43:N47)</f>
        <v>162827.20419000002</v>
      </c>
      <c r="O42" s="520">
        <f t="shared" si="4"/>
        <v>0.3157022434395107</v>
      </c>
      <c r="P42" s="519">
        <f>SUM(P43:P47)</f>
        <v>227074.860969</v>
      </c>
      <c r="Q42" s="520">
        <f t="shared" si="5"/>
        <v>0.39457569205714904</v>
      </c>
      <c r="R42" s="519">
        <f>SUM(R43:R47)</f>
        <v>283500.499663</v>
      </c>
      <c r="S42" s="520">
        <f t="shared" si="6"/>
        <v>0.24848914782206188</v>
      </c>
      <c r="T42" s="519">
        <f>SUM(T43:T47)</f>
        <v>453978.00440010743</v>
      </c>
      <c r="U42" s="520">
        <f t="shared" si="6"/>
        <v>0.60133052654141994</v>
      </c>
      <c r="V42" s="62"/>
      <c r="W42" s="62"/>
      <c r="X42" s="144"/>
      <c r="Y42" s="62"/>
      <c r="Z42" s="62"/>
      <c r="AA42" s="144"/>
      <c r="AB42" s="62"/>
      <c r="AC42" s="62"/>
      <c r="AD42" s="144"/>
      <c r="AE42" s="62"/>
      <c r="AF42" s="62"/>
      <c r="AG42" s="144"/>
      <c r="AH42" s="62"/>
      <c r="AI42" s="62"/>
      <c r="AJ42" s="144"/>
      <c r="AK42" s="62"/>
      <c r="AL42" s="62"/>
      <c r="AM42" s="144"/>
      <c r="AN42" s="62"/>
      <c r="AO42" s="62"/>
      <c r="AP42" s="144"/>
      <c r="AQ42" s="62"/>
      <c r="AR42" s="62"/>
      <c r="AS42" s="144"/>
      <c r="AT42" s="62"/>
      <c r="AU42" s="62"/>
      <c r="AV42" s="144"/>
      <c r="AW42" s="62"/>
      <c r="AX42" s="62"/>
      <c r="AY42" s="144"/>
      <c r="AZ42" s="62"/>
      <c r="BA42" s="62"/>
      <c r="BB42" s="144"/>
      <c r="BC42" s="62"/>
      <c r="BD42" s="62"/>
      <c r="BE42" s="144"/>
      <c r="BF42" s="62"/>
      <c r="BG42" s="62"/>
      <c r="BH42" s="144"/>
      <c r="BI42" s="62"/>
      <c r="BJ42" s="62"/>
      <c r="BK42" s="144"/>
      <c r="BL42" s="62"/>
      <c r="BM42" s="62"/>
      <c r="BN42" s="144"/>
      <c r="BO42" s="62"/>
      <c r="BP42" s="62"/>
    </row>
    <row r="43" spans="1:68" ht="16.2" customHeight="1">
      <c r="A43" s="173">
        <f t="shared" si="7"/>
        <v>42</v>
      </c>
      <c r="B43" s="33"/>
      <c r="C43" s="34" t="s">
        <v>236</v>
      </c>
      <c r="D43" s="35" t="s">
        <v>388</v>
      </c>
      <c r="E43" s="521">
        <v>5497.3077000000003</v>
      </c>
      <c r="F43" s="522">
        <v>6047.3077000000003</v>
      </c>
      <c r="G43" s="475">
        <f t="shared" si="0"/>
        <v>0.10004897488274134</v>
      </c>
      <c r="H43" s="522">
        <v>6197.3077000000003</v>
      </c>
      <c r="I43" s="475">
        <f t="shared" si="1"/>
        <v>2.4804426604586371E-2</v>
      </c>
      <c r="J43" s="522">
        <v>6436.4380000000001</v>
      </c>
      <c r="K43" s="475">
        <f t="shared" si="2"/>
        <v>3.8586158954153627E-2</v>
      </c>
      <c r="L43" s="522">
        <v>6470.9168</v>
      </c>
      <c r="M43" s="475">
        <f t="shared" si="3"/>
        <v>5.3568138153432532E-3</v>
      </c>
      <c r="N43" s="522">
        <v>6471.6863999999996</v>
      </c>
      <c r="O43" s="475">
        <f t="shared" si="4"/>
        <v>1.18932142660233E-4</v>
      </c>
      <c r="P43" s="522">
        <v>6477.6701999999996</v>
      </c>
      <c r="Q43" s="475">
        <f t="shared" si="5"/>
        <v>9.246121690940079E-4</v>
      </c>
      <c r="R43" s="522">
        <v>6477.6701999999996</v>
      </c>
      <c r="S43" s="475">
        <f t="shared" si="6"/>
        <v>0</v>
      </c>
      <c r="T43" s="522">
        <f>BS_Quarterly!BZ43</f>
        <v>6628.2842000000001</v>
      </c>
      <c r="U43" s="475">
        <f t="shared" si="6"/>
        <v>2.3251260924028072E-2</v>
      </c>
      <c r="V43" s="62"/>
      <c r="W43" s="62"/>
      <c r="X43" s="145"/>
      <c r="Y43" s="62"/>
      <c r="Z43" s="62"/>
      <c r="AA43" s="145"/>
      <c r="AB43" s="62"/>
      <c r="AC43" s="62"/>
      <c r="AD43" s="145"/>
      <c r="AE43" s="62"/>
      <c r="AF43" s="62"/>
      <c r="AG43" s="145"/>
      <c r="AH43" s="62"/>
      <c r="AI43" s="62"/>
      <c r="AJ43" s="145"/>
      <c r="AK43" s="62"/>
      <c r="AL43" s="62"/>
      <c r="AM43" s="145"/>
      <c r="AN43" s="62"/>
      <c r="AO43" s="62"/>
      <c r="AP43" s="145"/>
      <c r="AQ43" s="62"/>
      <c r="AR43" s="62"/>
      <c r="AS43" s="145"/>
      <c r="AT43" s="62"/>
      <c r="AU43" s="62"/>
      <c r="AV43" s="145"/>
      <c r="AW43" s="62"/>
      <c r="AX43" s="62"/>
      <c r="AY43" s="145"/>
      <c r="AZ43" s="62"/>
      <c r="BA43" s="62"/>
      <c r="BB43" s="145"/>
      <c r="BC43" s="62"/>
      <c r="BD43" s="62"/>
      <c r="BE43" s="145"/>
      <c r="BF43" s="62"/>
      <c r="BG43" s="62"/>
      <c r="BH43" s="145"/>
      <c r="BI43" s="62"/>
      <c r="BJ43" s="62"/>
      <c r="BK43" s="145"/>
      <c r="BL43" s="62"/>
      <c r="BM43" s="62"/>
      <c r="BN43" s="145"/>
      <c r="BO43" s="62"/>
      <c r="BP43" s="62"/>
    </row>
    <row r="44" spans="1:68" ht="16.2" customHeight="1">
      <c r="A44" s="173">
        <f t="shared" si="7"/>
        <v>43</v>
      </c>
      <c r="B44" s="33"/>
      <c r="C44" s="34" t="s">
        <v>237</v>
      </c>
      <c r="D44" s="35" t="s">
        <v>62</v>
      </c>
      <c r="E44" s="521">
        <v>0</v>
      </c>
      <c r="F44" s="522">
        <v>17858.287918999999</v>
      </c>
      <c r="G44" s="475">
        <f t="shared" si="0"/>
        <v>0</v>
      </c>
      <c r="H44" s="522">
        <v>19185.934646000002</v>
      </c>
      <c r="I44" s="475">
        <f t="shared" si="1"/>
        <v>7.434344955248906E-2</v>
      </c>
      <c r="J44" s="522">
        <v>23487.973190000001</v>
      </c>
      <c r="K44" s="475">
        <f t="shared" si="2"/>
        <v>0.22422877088747484</v>
      </c>
      <c r="L44" s="522">
        <v>24108.258978000002</v>
      </c>
      <c r="M44" s="475">
        <f t="shared" si="3"/>
        <v>2.6408655314034801E-2</v>
      </c>
      <c r="N44" s="522">
        <v>24122.104353999999</v>
      </c>
      <c r="O44" s="475">
        <f t="shared" si="4"/>
        <v>5.74300119001947E-4</v>
      </c>
      <c r="P44" s="522">
        <v>24229.755029</v>
      </c>
      <c r="Q44" s="475">
        <f t="shared" si="5"/>
        <v>4.4627397933525437E-3</v>
      </c>
      <c r="R44" s="522">
        <v>24229.755029</v>
      </c>
      <c r="S44" s="475">
        <f t="shared" si="6"/>
        <v>0</v>
      </c>
      <c r="T44" s="522">
        <f>BS_Quarterly!BZ44</f>
        <v>106314.385029</v>
      </c>
      <c r="U44" s="475">
        <f t="shared" si="6"/>
        <v>3.3877614487540182</v>
      </c>
      <c r="V44" s="62"/>
      <c r="W44" s="62"/>
      <c r="X44" s="145"/>
      <c r="Y44" s="62"/>
      <c r="Z44" s="62"/>
      <c r="AA44" s="145"/>
      <c r="AB44" s="62"/>
      <c r="AC44" s="62"/>
      <c r="AD44" s="145"/>
      <c r="AE44" s="62"/>
      <c r="AF44" s="62"/>
      <c r="AG44" s="145"/>
      <c r="AH44" s="62"/>
      <c r="AI44" s="62"/>
      <c r="AJ44" s="145"/>
      <c r="AK44" s="62"/>
      <c r="AL44" s="62"/>
      <c r="AM44" s="145"/>
      <c r="AN44" s="62"/>
      <c r="AO44" s="62"/>
      <c r="AP44" s="145"/>
      <c r="AQ44" s="62"/>
      <c r="AR44" s="62"/>
      <c r="AS44" s="145"/>
      <c r="AT44" s="62"/>
      <c r="AU44" s="62"/>
      <c r="AV44" s="145"/>
      <c r="AW44" s="62"/>
      <c r="AX44" s="62"/>
      <c r="AY44" s="145"/>
      <c r="AZ44" s="62"/>
      <c r="BA44" s="62"/>
      <c r="BB44" s="145"/>
      <c r="BC44" s="62"/>
      <c r="BD44" s="62"/>
      <c r="BE44" s="145"/>
      <c r="BF44" s="62"/>
      <c r="BG44" s="62"/>
      <c r="BH44" s="145"/>
      <c r="BI44" s="62"/>
      <c r="BJ44" s="62"/>
      <c r="BK44" s="145"/>
      <c r="BL44" s="62"/>
      <c r="BM44" s="62"/>
      <c r="BN44" s="145"/>
      <c r="BO44" s="62"/>
      <c r="BP44" s="62"/>
    </row>
    <row r="45" spans="1:68" ht="16.2" customHeight="1">
      <c r="A45" s="173">
        <f t="shared" si="7"/>
        <v>44</v>
      </c>
      <c r="B45" s="33"/>
      <c r="C45" s="34" t="s">
        <v>238</v>
      </c>
      <c r="D45" s="35" t="s">
        <v>355</v>
      </c>
      <c r="E45" s="521">
        <v>-5389.4330840000002</v>
      </c>
      <c r="F45" s="522">
        <v>109.315252</v>
      </c>
      <c r="G45" s="475">
        <f t="shared" si="0"/>
        <v>-1.0202832561971187</v>
      </c>
      <c r="H45" s="522">
        <v>213.68881300000001</v>
      </c>
      <c r="I45" s="475">
        <f t="shared" si="1"/>
        <v>0.95479413064885033</v>
      </c>
      <c r="J45" s="522">
        <v>33.000321</v>
      </c>
      <c r="K45" s="475">
        <f t="shared" si="2"/>
        <v>-0.84556832649915092</v>
      </c>
      <c r="L45" s="522">
        <v>5.4051049999999998</v>
      </c>
      <c r="M45" s="475">
        <f t="shared" si="3"/>
        <v>-0.83621053261875844</v>
      </c>
      <c r="N45" s="522">
        <v>4.7891529999999998</v>
      </c>
      <c r="O45" s="475">
        <f t="shared" si="4"/>
        <v>-0.1139574531854608</v>
      </c>
      <c r="P45" s="522">
        <v>-5421.9760999999999</v>
      </c>
      <c r="Q45" s="475">
        <f t="shared" si="5"/>
        <v>-1133.1367473538642</v>
      </c>
      <c r="R45" s="522">
        <v>-18253.885541</v>
      </c>
      <c r="S45" s="475">
        <f t="shared" si="6"/>
        <v>2.3666481010493574</v>
      </c>
      <c r="T45" s="522">
        <f>BS_Quarterly!BZ45</f>
        <v>4814.6642249999995</v>
      </c>
      <c r="U45" s="475">
        <f t="shared" si="6"/>
        <v>-1.2637610614017381</v>
      </c>
      <c r="V45" s="62"/>
      <c r="W45" s="62"/>
      <c r="X45" s="145"/>
      <c r="Y45" s="62"/>
      <c r="Z45" s="62"/>
      <c r="AA45" s="145"/>
      <c r="AB45" s="62"/>
      <c r="AC45" s="62"/>
      <c r="AD45" s="145"/>
      <c r="AE45" s="62"/>
      <c r="AF45" s="62"/>
      <c r="AG45" s="145"/>
      <c r="AH45" s="62"/>
      <c r="AI45" s="62"/>
      <c r="AJ45" s="145"/>
      <c r="AK45" s="62"/>
      <c r="AL45" s="62"/>
      <c r="AM45" s="145"/>
      <c r="AN45" s="62"/>
      <c r="AO45" s="62"/>
      <c r="AP45" s="145"/>
      <c r="AQ45" s="62"/>
      <c r="AR45" s="62"/>
      <c r="AS45" s="145"/>
      <c r="AT45" s="62"/>
      <c r="AU45" s="62"/>
      <c r="AV45" s="145"/>
      <c r="AW45" s="62"/>
      <c r="AX45" s="62"/>
      <c r="AY45" s="145"/>
      <c r="AZ45" s="62"/>
      <c r="BA45" s="62"/>
      <c r="BB45" s="145"/>
      <c r="BC45" s="62"/>
      <c r="BD45" s="62"/>
      <c r="BE45" s="145"/>
      <c r="BF45" s="62"/>
      <c r="BG45" s="62"/>
      <c r="BH45" s="145"/>
      <c r="BI45" s="62"/>
      <c r="BJ45" s="62"/>
      <c r="BK45" s="145"/>
      <c r="BL45" s="62"/>
      <c r="BM45" s="62"/>
      <c r="BN45" s="145"/>
      <c r="BO45" s="62"/>
      <c r="BP45" s="62"/>
    </row>
    <row r="46" spans="1:68" ht="16.2" customHeight="1">
      <c r="A46" s="173">
        <f t="shared" si="7"/>
        <v>45</v>
      </c>
      <c r="B46" s="33"/>
      <c r="C46" s="34" t="s">
        <v>239</v>
      </c>
      <c r="D46" s="161" t="s">
        <v>356</v>
      </c>
      <c r="E46" s="521">
        <v>0</v>
      </c>
      <c r="F46" s="522">
        <v>-14.719715000000001</v>
      </c>
      <c r="G46" s="475">
        <f t="shared" si="0"/>
        <v>0</v>
      </c>
      <c r="H46" s="522">
        <v>-24.396335000000001</v>
      </c>
      <c r="I46" s="475">
        <f t="shared" si="1"/>
        <v>0.65739180412120746</v>
      </c>
      <c r="J46" s="522">
        <v>-37.639963999999999</v>
      </c>
      <c r="K46" s="475">
        <f t="shared" si="2"/>
        <v>0.54285321955121524</v>
      </c>
      <c r="L46" s="522">
        <v>-28.567205999999999</v>
      </c>
      <c r="M46" s="475">
        <f t="shared" si="3"/>
        <v>-0.24104055997503082</v>
      </c>
      <c r="N46" s="522">
        <v>14.996625999999999</v>
      </c>
      <c r="O46" s="475">
        <f t="shared" si="4"/>
        <v>-1.5249594937635833</v>
      </c>
      <c r="P46" s="522">
        <v>38.081536999999997</v>
      </c>
      <c r="Q46" s="475">
        <f t="shared" si="5"/>
        <v>1.5393403156149925</v>
      </c>
      <c r="R46" s="522">
        <v>62.881940999999998</v>
      </c>
      <c r="S46" s="475">
        <f t="shared" si="6"/>
        <v>0.65124482764443048</v>
      </c>
      <c r="T46" s="522">
        <f>BS_Quarterly!BZ46</f>
        <v>148.00737699999999</v>
      </c>
      <c r="U46" s="475">
        <f t="shared" si="6"/>
        <v>1.3537342303094619</v>
      </c>
      <c r="V46" s="62"/>
      <c r="W46" s="62"/>
      <c r="X46" s="145"/>
      <c r="Y46" s="62"/>
      <c r="Z46" s="62"/>
      <c r="AA46" s="145"/>
      <c r="AB46" s="62"/>
      <c r="AC46" s="62"/>
      <c r="AD46" s="145"/>
      <c r="AE46" s="62"/>
      <c r="AF46" s="62"/>
      <c r="AG46" s="145"/>
      <c r="AH46" s="62"/>
      <c r="AI46" s="62"/>
      <c r="AJ46" s="145"/>
      <c r="AK46" s="62"/>
      <c r="AL46" s="62"/>
      <c r="AM46" s="145"/>
      <c r="AN46" s="62"/>
      <c r="AO46" s="62"/>
      <c r="AP46" s="145"/>
      <c r="AQ46" s="62"/>
      <c r="AR46" s="62"/>
      <c r="AS46" s="145"/>
      <c r="AT46" s="62"/>
      <c r="AU46" s="62"/>
      <c r="AV46" s="145"/>
      <c r="AW46" s="62"/>
      <c r="AX46" s="62"/>
      <c r="AY46" s="145"/>
      <c r="AZ46" s="62"/>
      <c r="BA46" s="62"/>
      <c r="BB46" s="145"/>
      <c r="BC46" s="62"/>
      <c r="BD46" s="62"/>
      <c r="BE46" s="145"/>
      <c r="BF46" s="62"/>
      <c r="BG46" s="62"/>
      <c r="BH46" s="145"/>
      <c r="BI46" s="62"/>
      <c r="BJ46" s="62"/>
      <c r="BK46" s="145"/>
      <c r="BL46" s="62"/>
      <c r="BM46" s="62"/>
      <c r="BN46" s="145"/>
      <c r="BO46" s="62"/>
      <c r="BP46" s="62"/>
    </row>
    <row r="47" spans="1:68" ht="16.2" customHeight="1">
      <c r="A47" s="173">
        <f t="shared" si="7"/>
        <v>46</v>
      </c>
      <c r="B47" s="33"/>
      <c r="C47" s="34" t="s">
        <v>240</v>
      </c>
      <c r="D47" s="35" t="s">
        <v>63</v>
      </c>
      <c r="E47" s="521">
        <v>16219.992431999999</v>
      </c>
      <c r="F47" s="522">
        <v>11091.768583999999</v>
      </c>
      <c r="G47" s="475">
        <f t="shared" si="0"/>
        <v>-0.31616684591557886</v>
      </c>
      <c r="H47" s="522">
        <v>25470.489287</v>
      </c>
      <c r="I47" s="475">
        <f t="shared" si="1"/>
        <v>1.2963415702470988</v>
      </c>
      <c r="J47" s="522">
        <v>57996.804024999998</v>
      </c>
      <c r="K47" s="475">
        <f t="shared" si="2"/>
        <v>1.2770196273615069</v>
      </c>
      <c r="L47" s="522">
        <v>93200.865967999998</v>
      </c>
      <c r="M47" s="475">
        <f t="shared" si="3"/>
        <v>0.60700003275740855</v>
      </c>
      <c r="N47" s="522">
        <v>132213.627657</v>
      </c>
      <c r="O47" s="475">
        <f t="shared" si="4"/>
        <v>0.41858797430481842</v>
      </c>
      <c r="P47" s="522">
        <v>201751.330303</v>
      </c>
      <c r="Q47" s="475">
        <f t="shared" si="5"/>
        <v>0.52594958536650016</v>
      </c>
      <c r="R47" s="522">
        <v>270984.07803400001</v>
      </c>
      <c r="S47" s="475">
        <f t="shared" si="6"/>
        <v>0.34315881648474322</v>
      </c>
      <c r="T47" s="522">
        <f>BS_Quarterly!BZ47</f>
        <v>336072.66356910742</v>
      </c>
      <c r="U47" s="475">
        <f t="shared" si="6"/>
        <v>0.2401933944138992</v>
      </c>
      <c r="V47" s="62"/>
      <c r="W47" s="62"/>
      <c r="X47" s="145"/>
      <c r="Y47" s="62"/>
      <c r="Z47" s="62"/>
      <c r="AA47" s="145"/>
      <c r="AB47" s="62"/>
      <c r="AC47" s="62"/>
      <c r="AD47" s="145"/>
      <c r="AE47" s="62"/>
      <c r="AF47" s="62"/>
      <c r="AG47" s="145"/>
      <c r="AH47" s="62"/>
      <c r="AI47" s="62"/>
      <c r="AJ47" s="145"/>
      <c r="AK47" s="62"/>
      <c r="AL47" s="62"/>
      <c r="AM47" s="145"/>
      <c r="AN47" s="62"/>
      <c r="AO47" s="62"/>
      <c r="AP47" s="145"/>
      <c r="AQ47" s="62"/>
      <c r="AR47" s="62"/>
      <c r="AS47" s="145"/>
      <c r="AT47" s="62"/>
      <c r="AU47" s="62"/>
      <c r="AV47" s="145"/>
      <c r="AW47" s="62"/>
      <c r="AX47" s="62"/>
      <c r="AY47" s="145"/>
      <c r="AZ47" s="62"/>
      <c r="BA47" s="62"/>
      <c r="BB47" s="145"/>
      <c r="BC47" s="62"/>
      <c r="BD47" s="62"/>
      <c r="BE47" s="145"/>
      <c r="BF47" s="62"/>
      <c r="BG47" s="62"/>
      <c r="BH47" s="145"/>
      <c r="BI47" s="62"/>
      <c r="BJ47" s="62"/>
      <c r="BK47" s="145"/>
      <c r="BL47" s="62"/>
      <c r="BM47" s="62"/>
      <c r="BN47" s="145"/>
      <c r="BO47" s="62"/>
      <c r="BP47" s="62"/>
    </row>
    <row r="48" spans="1:68" s="22" customFormat="1" ht="16.2" customHeight="1">
      <c r="A48" s="173">
        <f t="shared" si="7"/>
        <v>47</v>
      </c>
      <c r="B48" s="29" t="s">
        <v>64</v>
      </c>
      <c r="C48" s="30"/>
      <c r="D48" s="31" t="s">
        <v>65</v>
      </c>
      <c r="E48" s="523">
        <v>0</v>
      </c>
      <c r="F48" s="524">
        <v>0</v>
      </c>
      <c r="G48" s="525">
        <f t="shared" si="0"/>
        <v>0</v>
      </c>
      <c r="H48" s="524">
        <v>0</v>
      </c>
      <c r="I48" s="525">
        <f t="shared" si="1"/>
        <v>0</v>
      </c>
      <c r="J48" s="524">
        <v>0</v>
      </c>
      <c r="K48" s="525">
        <f t="shared" si="2"/>
        <v>0</v>
      </c>
      <c r="L48" s="524">
        <v>0</v>
      </c>
      <c r="M48" s="525">
        <f t="shared" si="3"/>
        <v>0</v>
      </c>
      <c r="N48" s="524">
        <v>0</v>
      </c>
      <c r="O48" s="525">
        <f t="shared" si="4"/>
        <v>0</v>
      </c>
      <c r="P48" s="524">
        <v>0</v>
      </c>
      <c r="Q48" s="525">
        <f t="shared" si="5"/>
        <v>0</v>
      </c>
      <c r="R48" s="524">
        <v>0</v>
      </c>
      <c r="S48" s="525">
        <f t="shared" si="6"/>
        <v>0</v>
      </c>
      <c r="T48" s="524">
        <f>BS_Quarterly!BZ48</f>
        <v>-1320.893714</v>
      </c>
      <c r="U48" s="525">
        <f t="shared" si="6"/>
        <v>0</v>
      </c>
      <c r="V48" s="62"/>
      <c r="W48" s="62"/>
      <c r="X48" s="144"/>
      <c r="Y48" s="146"/>
      <c r="Z48" s="146"/>
      <c r="AA48" s="144"/>
      <c r="AB48" s="146"/>
      <c r="AC48" s="146"/>
      <c r="AD48" s="144"/>
      <c r="AE48" s="146"/>
      <c r="AF48" s="146"/>
      <c r="AG48" s="144"/>
      <c r="AH48" s="146"/>
      <c r="AI48" s="146"/>
      <c r="AJ48" s="144"/>
      <c r="AK48" s="146"/>
      <c r="AL48" s="146"/>
      <c r="AM48" s="144"/>
      <c r="AN48" s="146"/>
      <c r="AO48" s="146"/>
      <c r="AP48" s="144"/>
      <c r="AQ48" s="146"/>
      <c r="AR48" s="146"/>
      <c r="AS48" s="144"/>
      <c r="AT48" s="146"/>
      <c r="AU48" s="146"/>
      <c r="AV48" s="144"/>
      <c r="AW48" s="146"/>
      <c r="AX48" s="146"/>
      <c r="AY48" s="144"/>
      <c r="AZ48" s="146"/>
      <c r="BA48" s="146"/>
      <c r="BB48" s="144"/>
      <c r="BC48" s="146"/>
      <c r="BD48" s="146"/>
      <c r="BE48" s="144"/>
      <c r="BF48" s="146"/>
      <c r="BG48" s="146"/>
      <c r="BH48" s="144"/>
      <c r="BI48" s="146"/>
      <c r="BJ48" s="146"/>
      <c r="BK48" s="144"/>
      <c r="BL48" s="146"/>
      <c r="BM48" s="146"/>
      <c r="BN48" s="144"/>
      <c r="BO48" s="146"/>
      <c r="BP48" s="146"/>
    </row>
    <row r="49" spans="1:68" s="22" customFormat="1" ht="16.2" customHeight="1" thickBot="1">
      <c r="A49" s="173">
        <f t="shared" si="7"/>
        <v>48</v>
      </c>
      <c r="B49" s="37" t="s">
        <v>208</v>
      </c>
      <c r="C49" s="38"/>
      <c r="D49" s="28" t="s">
        <v>357</v>
      </c>
      <c r="E49" s="526">
        <f>E24+E41</f>
        <v>22040.036335000001</v>
      </c>
      <c r="F49" s="527">
        <f>F24+F41</f>
        <v>61703.124110999997</v>
      </c>
      <c r="G49" s="528">
        <f t="shared" si="0"/>
        <v>1.7995926673230684</v>
      </c>
      <c r="H49" s="527">
        <f>H24+H41</f>
        <v>75677.204371</v>
      </c>
      <c r="I49" s="528">
        <f t="shared" si="1"/>
        <v>0.22647281578257727</v>
      </c>
      <c r="J49" s="527">
        <f>J24+J41</f>
        <v>113657.441301</v>
      </c>
      <c r="K49" s="528">
        <f t="shared" si="2"/>
        <v>0.50187156417414225</v>
      </c>
      <c r="L49" s="527">
        <f>L24+L41</f>
        <v>137526.11636800002</v>
      </c>
      <c r="M49" s="528">
        <f t="shared" si="3"/>
        <v>0.21000538806595515</v>
      </c>
      <c r="N49" s="527">
        <f>N24+N41</f>
        <v>216379.20533600001</v>
      </c>
      <c r="O49" s="528">
        <f t="shared" si="4"/>
        <v>0.57336810673109184</v>
      </c>
      <c r="P49" s="527">
        <f>P24+P41</f>
        <v>331420.93627299997</v>
      </c>
      <c r="Q49" s="528">
        <f t="shared" si="5"/>
        <v>0.53166722171088376</v>
      </c>
      <c r="R49" s="527">
        <f>R24+R41</f>
        <v>375443.02175399999</v>
      </c>
      <c r="S49" s="528">
        <f t="shared" si="6"/>
        <v>0.13282831789702598</v>
      </c>
      <c r="T49" s="527">
        <f>T24+T41</f>
        <v>608602.23230230971</v>
      </c>
      <c r="U49" s="528">
        <f t="shared" si="6"/>
        <v>0.6210242221550244</v>
      </c>
      <c r="V49" s="62"/>
      <c r="W49" s="62"/>
      <c r="X49" s="144"/>
      <c r="Y49" s="62"/>
      <c r="Z49" s="62"/>
      <c r="AA49" s="144"/>
      <c r="AB49" s="62"/>
      <c r="AC49" s="62"/>
      <c r="AD49" s="144"/>
      <c r="AE49" s="62"/>
      <c r="AF49" s="62"/>
      <c r="AG49" s="144"/>
      <c r="AH49" s="62"/>
      <c r="AI49" s="62"/>
      <c r="AJ49" s="144"/>
      <c r="AK49" s="62"/>
      <c r="AL49" s="62"/>
      <c r="AM49" s="144"/>
      <c r="AN49" s="62"/>
      <c r="AO49" s="62"/>
      <c r="AP49" s="144"/>
      <c r="AQ49" s="62"/>
      <c r="AR49" s="62"/>
      <c r="AS49" s="144"/>
      <c r="AT49" s="62"/>
      <c r="AU49" s="62"/>
      <c r="AV49" s="144"/>
      <c r="AW49" s="62"/>
      <c r="AX49" s="62"/>
      <c r="AY49" s="144"/>
      <c r="AZ49" s="62"/>
      <c r="BA49" s="62"/>
      <c r="BB49" s="144"/>
      <c r="BC49" s="62"/>
      <c r="BD49" s="62"/>
      <c r="BE49" s="144"/>
      <c r="BF49" s="62"/>
      <c r="BG49" s="62"/>
      <c r="BH49" s="144"/>
      <c r="BI49" s="62"/>
      <c r="BJ49" s="62"/>
      <c r="BK49" s="144"/>
      <c r="BL49" s="62"/>
      <c r="BM49" s="62"/>
      <c r="BN49" s="144"/>
      <c r="BO49" s="62"/>
      <c r="BP49" s="62"/>
    </row>
    <row r="50" spans="1:68" ht="16.2" customHeight="1">
      <c r="E50" s="514" t="b">
        <f>E49=E3</f>
        <v>1</v>
      </c>
      <c r="F50" s="514" t="b">
        <f>F49=F3</f>
        <v>0</v>
      </c>
      <c r="H50" s="514" t="b">
        <f>H49=H3</f>
        <v>1</v>
      </c>
      <c r="J50" s="514" t="b">
        <f>J49=J3</f>
        <v>1</v>
      </c>
      <c r="L50" s="514" t="b">
        <v>1</v>
      </c>
      <c r="N50" s="514" t="b">
        <f>N49=N3</f>
        <v>1</v>
      </c>
      <c r="P50" s="514" t="b">
        <f>P49=P3</f>
        <v>1</v>
      </c>
      <c r="R50" s="514" t="b">
        <f>R49=R3</f>
        <v>1</v>
      </c>
      <c r="T50" s="514" t="b">
        <f>T49=T3</f>
        <v>1</v>
      </c>
      <c r="V50" s="10"/>
      <c r="W50" s="10"/>
      <c r="Y50" s="10"/>
      <c r="Z50" s="10"/>
      <c r="AB50" s="10"/>
      <c r="AC50" s="10"/>
      <c r="AE50" s="10"/>
      <c r="AF50" s="10"/>
      <c r="AH50" s="10"/>
      <c r="AI50" s="10"/>
      <c r="AK50" s="10"/>
      <c r="AL50" s="10"/>
      <c r="AN50" s="10"/>
      <c r="AO50" s="10"/>
      <c r="AQ50" s="10"/>
      <c r="AR50" s="10"/>
      <c r="AT50" s="10"/>
      <c r="AU50" s="10"/>
      <c r="AW50" s="10"/>
      <c r="AX50" s="10"/>
      <c r="AZ50" s="10"/>
      <c r="BA50" s="10"/>
      <c r="BC50" s="10"/>
      <c r="BD50" s="10"/>
      <c r="BF50" s="10"/>
      <c r="BG50" s="10"/>
      <c r="BI50" s="10"/>
      <c r="BJ50" s="10"/>
      <c r="BL50" s="10"/>
      <c r="BM50" s="10"/>
      <c r="BO50" s="10"/>
      <c r="BP50" s="10"/>
    </row>
    <row r="52" spans="1:68" ht="16.2" customHeight="1">
      <c r="C52" s="11" t="s">
        <v>242</v>
      </c>
      <c r="D52" s="11" t="s">
        <v>241</v>
      </c>
      <c r="E52" s="290"/>
      <c r="F52" s="290"/>
      <c r="H52" s="290"/>
      <c r="J52" s="290"/>
      <c r="L52" s="290"/>
      <c r="N52" s="290"/>
      <c r="P52" s="290"/>
      <c r="R52" s="290"/>
      <c r="T52" s="290"/>
      <c r="V52" s="10"/>
      <c r="W52" s="10"/>
      <c r="X52" s="10"/>
      <c r="Y52" s="10"/>
      <c r="Z52" s="10"/>
      <c r="AA52" s="10"/>
      <c r="AB52" s="10"/>
      <c r="AC52" s="10"/>
      <c r="AE52" s="10"/>
      <c r="AF52" s="10"/>
      <c r="AG52" s="10"/>
      <c r="AH52" s="10"/>
      <c r="AI52" s="10"/>
      <c r="AJ52" s="10"/>
      <c r="AK52" s="10"/>
      <c r="AL52" s="10"/>
      <c r="AM52" s="10"/>
      <c r="AN52" s="10"/>
      <c r="AO52" s="10"/>
      <c r="AQ52" s="10"/>
      <c r="AR52" s="10"/>
      <c r="AS52" s="10"/>
      <c r="AT52" s="10"/>
      <c r="AU52" s="10"/>
      <c r="AV52" s="10"/>
      <c r="AW52" s="10"/>
      <c r="AX52" s="10"/>
      <c r="AY52" s="10"/>
      <c r="AZ52" s="10"/>
      <c r="BA52" s="10"/>
      <c r="BC52" s="10"/>
      <c r="BD52" s="10"/>
      <c r="BE52" s="10"/>
      <c r="BF52" s="10"/>
      <c r="BG52" s="10"/>
      <c r="BH52" s="10"/>
      <c r="BI52" s="10"/>
      <c r="BJ52" s="10"/>
      <c r="BK52" s="10"/>
      <c r="BL52" s="10"/>
      <c r="BM52" s="10"/>
      <c r="BO52" s="10"/>
      <c r="BP52" s="10"/>
    </row>
    <row r="53" spans="1:68" ht="16.2" customHeight="1">
      <c r="C53" s="40" t="s">
        <v>45</v>
      </c>
      <c r="D53" s="41" t="s">
        <v>46</v>
      </c>
      <c r="E53" s="529">
        <f>ROUND(E9,0)</f>
        <v>3992</v>
      </c>
      <c r="F53" s="529">
        <f>ROUND(F9,0)</f>
        <v>5089</v>
      </c>
      <c r="G53" s="530">
        <f>F53/E53-1</f>
        <v>0.27479959919839669</v>
      </c>
      <c r="H53" s="529">
        <f>ROUND(H9,0)</f>
        <v>5907</v>
      </c>
      <c r="I53" s="530">
        <f>H53/F53-1</f>
        <v>0.16073884849675779</v>
      </c>
      <c r="J53" s="529">
        <f>ROUND(J9,0)</f>
        <v>8723</v>
      </c>
      <c r="K53" s="530">
        <f>J53/H53-1</f>
        <v>0.47672253258845432</v>
      </c>
      <c r="L53" s="529">
        <f>ROUND(L9,0)</f>
        <v>9940</v>
      </c>
      <c r="M53" s="530">
        <f>L53/J53-1</f>
        <v>0.13951622148343468</v>
      </c>
      <c r="N53" s="529">
        <f>ROUND(N9,0)</f>
        <v>16465</v>
      </c>
      <c r="O53" s="530">
        <f>N53/L53-1</f>
        <v>0.65643863179074446</v>
      </c>
      <c r="P53" s="529">
        <f>ROUND(P9,0)</f>
        <v>23398</v>
      </c>
      <c r="Q53" s="530">
        <f>P53/N53-1</f>
        <v>0.42107500759186145</v>
      </c>
      <c r="R53" s="529">
        <f>ROUND(R9,0)</f>
        <v>19434</v>
      </c>
      <c r="S53" s="530">
        <f>R53/P53-1</f>
        <v>-0.16941618941789893</v>
      </c>
      <c r="T53" s="529">
        <f>BS_Quarterly!BZ53</f>
        <v>30000</v>
      </c>
      <c r="U53" s="530">
        <f>T53/R53-1</f>
        <v>0.54368632293917885</v>
      </c>
      <c r="V53" s="10"/>
      <c r="W53" s="10"/>
      <c r="X53" s="10"/>
      <c r="Y53" s="10"/>
      <c r="Z53" s="10"/>
      <c r="AA53" s="10"/>
      <c r="AB53" s="10"/>
      <c r="AC53" s="10"/>
      <c r="AD53" s="147"/>
      <c r="AE53" s="13"/>
      <c r="AF53" s="13"/>
      <c r="AG53" s="10"/>
      <c r="AH53" s="10"/>
      <c r="AI53" s="10"/>
      <c r="AJ53" s="10"/>
      <c r="AK53" s="10"/>
      <c r="AL53" s="10"/>
      <c r="AM53" s="10"/>
      <c r="AN53" s="10"/>
      <c r="AO53" s="10"/>
      <c r="AP53" s="147"/>
      <c r="AQ53" s="13"/>
      <c r="AR53" s="10"/>
      <c r="AS53" s="10"/>
      <c r="AT53" s="10"/>
      <c r="AU53" s="10"/>
      <c r="AV53" s="10"/>
      <c r="AW53" s="10"/>
      <c r="AX53" s="10"/>
      <c r="AY53" s="10"/>
      <c r="AZ53" s="10"/>
      <c r="BA53" s="10"/>
      <c r="BB53" s="147"/>
      <c r="BC53" s="13"/>
      <c r="BD53" s="10"/>
      <c r="BE53" s="10"/>
      <c r="BF53" s="10"/>
      <c r="BG53" s="10"/>
      <c r="BH53" s="10"/>
      <c r="BI53" s="10"/>
      <c r="BJ53" s="10"/>
      <c r="BK53" s="10"/>
      <c r="BL53" s="10"/>
      <c r="BM53" s="10"/>
      <c r="BN53" s="147"/>
      <c r="BO53" s="10"/>
      <c r="BP53" s="10"/>
    </row>
    <row r="54" spans="1:68" ht="16.2" customHeight="1">
      <c r="C54" s="11" t="s">
        <v>66</v>
      </c>
      <c r="D54" s="11" t="s">
        <v>121</v>
      </c>
      <c r="E54" s="531">
        <v>2044.46</v>
      </c>
      <c r="F54" s="531">
        <v>2180.9940000000001</v>
      </c>
      <c r="G54" s="291"/>
      <c r="H54" s="531">
        <v>2599.6489999999999</v>
      </c>
      <c r="I54" s="291"/>
      <c r="J54" s="531">
        <v>3171.5509999999999</v>
      </c>
      <c r="K54" s="291"/>
      <c r="L54" s="531">
        <v>2536.692</v>
      </c>
      <c r="M54" s="291"/>
      <c r="N54" s="531">
        <v>4604.2659999999996</v>
      </c>
      <c r="O54" s="291"/>
      <c r="P54" s="531">
        <v>5738.9257939999998</v>
      </c>
      <c r="Q54" s="291"/>
      <c r="R54" s="531">
        <v>5871.0150000000003</v>
      </c>
      <c r="S54" s="291"/>
      <c r="T54" s="531">
        <f>BS_Quarterly!BZ54</f>
        <v>11507.050241999999</v>
      </c>
      <c r="U54" s="291"/>
      <c r="V54" s="10"/>
      <c r="W54" s="10"/>
      <c r="X54" s="10"/>
      <c r="Y54" s="10"/>
      <c r="Z54" s="10"/>
      <c r="AA54" s="10"/>
      <c r="AB54" s="10"/>
      <c r="AC54" s="10"/>
      <c r="AD54" s="42"/>
      <c r="AE54" s="10"/>
      <c r="AF54" s="10"/>
      <c r="AG54" s="10"/>
      <c r="AH54" s="10"/>
      <c r="AI54" s="10"/>
      <c r="AJ54" s="10"/>
      <c r="AK54" s="10"/>
      <c r="AL54" s="10"/>
      <c r="AM54" s="10"/>
      <c r="AN54" s="10"/>
      <c r="AO54" s="10"/>
      <c r="AP54" s="42"/>
      <c r="AQ54" s="10"/>
      <c r="AR54" s="10"/>
      <c r="AS54" s="10"/>
      <c r="AT54" s="10"/>
      <c r="AU54" s="10"/>
      <c r="AV54" s="10"/>
      <c r="AW54" s="10"/>
      <c r="AX54" s="10"/>
      <c r="AY54" s="10"/>
      <c r="AZ54" s="10"/>
      <c r="BA54" s="10"/>
      <c r="BB54" s="42"/>
      <c r="BC54" s="10"/>
      <c r="BD54" s="10"/>
      <c r="BE54" s="10"/>
      <c r="BF54" s="10"/>
      <c r="BG54" s="10"/>
      <c r="BH54" s="10"/>
      <c r="BI54" s="10"/>
      <c r="BJ54" s="10"/>
      <c r="BK54" s="10"/>
      <c r="BL54" s="10"/>
      <c r="BM54" s="10"/>
      <c r="BN54" s="42"/>
      <c r="BO54" s="10"/>
      <c r="BP54" s="10"/>
    </row>
    <row r="55" spans="1:68" ht="16.2" customHeight="1">
      <c r="C55" s="11" t="s">
        <v>67</v>
      </c>
      <c r="D55" s="11" t="s">
        <v>122</v>
      </c>
      <c r="E55" s="531">
        <v>304.14</v>
      </c>
      <c r="F55" s="531">
        <v>388.30200000000002</v>
      </c>
      <c r="G55" s="291"/>
      <c r="H55" s="531">
        <v>483.20699999999999</v>
      </c>
      <c r="I55" s="291"/>
      <c r="J55" s="531">
        <v>846.61</v>
      </c>
      <c r="K55" s="291"/>
      <c r="L55" s="531">
        <v>916.61900000000003</v>
      </c>
      <c r="M55" s="291"/>
      <c r="N55" s="531">
        <v>1830.5260000000001</v>
      </c>
      <c r="O55" s="291"/>
      <c r="P55" s="531">
        <v>3045.7473890000001</v>
      </c>
      <c r="Q55" s="291"/>
      <c r="R55" s="531">
        <v>2695.67</v>
      </c>
      <c r="S55" s="291"/>
      <c r="T55" s="531">
        <f>BS_Quarterly!BZ55</f>
        <v>4049.4464800000001</v>
      </c>
      <c r="U55" s="291"/>
      <c r="V55" s="10"/>
      <c r="W55" s="10"/>
      <c r="X55" s="10"/>
      <c r="Y55" s="10"/>
      <c r="Z55" s="10"/>
      <c r="AA55" s="10"/>
      <c r="AB55" s="10"/>
      <c r="AC55" s="10"/>
      <c r="AD55" s="42"/>
      <c r="AE55" s="10"/>
      <c r="AF55" s="10"/>
      <c r="AG55" s="10"/>
      <c r="AH55" s="10"/>
      <c r="AI55" s="10"/>
      <c r="AJ55" s="10"/>
      <c r="AK55" s="10"/>
      <c r="AL55" s="10"/>
      <c r="AM55" s="10"/>
      <c r="AN55" s="10"/>
      <c r="AO55" s="10"/>
      <c r="AP55" s="42"/>
      <c r="AQ55" s="10"/>
      <c r="AR55" s="10"/>
      <c r="AS55" s="10"/>
      <c r="AT55" s="10"/>
      <c r="AU55" s="10"/>
      <c r="AV55" s="10"/>
      <c r="AW55" s="10"/>
      <c r="AX55" s="10"/>
      <c r="AY55" s="10"/>
      <c r="AZ55" s="10"/>
      <c r="BA55" s="10"/>
      <c r="BB55" s="42"/>
      <c r="BC55" s="10"/>
      <c r="BD55" s="10"/>
      <c r="BE55" s="10"/>
      <c r="BF55" s="10"/>
      <c r="BG55" s="10"/>
      <c r="BH55" s="10"/>
      <c r="BI55" s="10"/>
      <c r="BJ55" s="10"/>
      <c r="BK55" s="10"/>
      <c r="BL55" s="10"/>
      <c r="BM55" s="10"/>
      <c r="BN55" s="42"/>
      <c r="BO55" s="10"/>
      <c r="BP55" s="10"/>
    </row>
    <row r="56" spans="1:68" ht="16.2" customHeight="1">
      <c r="C56" s="43" t="s">
        <v>68</v>
      </c>
      <c r="D56" s="43" t="s">
        <v>69</v>
      </c>
      <c r="E56" s="532">
        <v>1614.6859999999999</v>
      </c>
      <c r="F56" s="532">
        <v>2436.2379999999998</v>
      </c>
      <c r="G56" s="533"/>
      <c r="H56" s="532">
        <v>2819.4760000000001</v>
      </c>
      <c r="I56" s="533"/>
      <c r="J56" s="532">
        <v>4699.8729999999996</v>
      </c>
      <c r="K56" s="533"/>
      <c r="L56" s="532">
        <v>6486.9840000000004</v>
      </c>
      <c r="M56" s="533"/>
      <c r="N56" s="532">
        <v>10030.572</v>
      </c>
      <c r="O56" s="533"/>
      <c r="P56" s="532">
        <v>14612.993802999999</v>
      </c>
      <c r="Q56" s="533"/>
      <c r="R56" s="532">
        <v>10867.643</v>
      </c>
      <c r="S56" s="533"/>
      <c r="T56" s="532">
        <f>BS_Quarterly!BZ56</f>
        <v>12932.859044000001</v>
      </c>
      <c r="U56" s="533"/>
      <c r="V56" s="10"/>
      <c r="W56" s="10"/>
      <c r="X56" s="10"/>
      <c r="Y56" s="10"/>
      <c r="Z56" s="10"/>
      <c r="AA56" s="10"/>
      <c r="AB56" s="10"/>
      <c r="AC56" s="10"/>
      <c r="AD56" s="42"/>
      <c r="AE56" s="10"/>
      <c r="AF56" s="10"/>
      <c r="AG56" s="10"/>
      <c r="AH56" s="10"/>
      <c r="AI56" s="10"/>
      <c r="AJ56" s="10"/>
      <c r="AK56" s="10"/>
      <c r="AL56" s="10"/>
      <c r="AM56" s="10"/>
      <c r="AN56" s="10"/>
      <c r="AO56" s="10"/>
      <c r="AP56" s="42"/>
      <c r="AQ56" s="10"/>
      <c r="AR56" s="10"/>
      <c r="AS56" s="10"/>
      <c r="AT56" s="10"/>
      <c r="AU56" s="10"/>
      <c r="AV56" s="10"/>
      <c r="AW56" s="10"/>
      <c r="AX56" s="10"/>
      <c r="AY56" s="10"/>
      <c r="AZ56" s="10"/>
      <c r="BA56" s="10"/>
      <c r="BB56" s="42"/>
      <c r="BC56" s="10"/>
      <c r="BD56" s="10"/>
      <c r="BE56" s="10"/>
      <c r="BF56" s="10"/>
      <c r="BG56" s="10"/>
      <c r="BH56" s="10"/>
      <c r="BI56" s="10"/>
      <c r="BJ56" s="10"/>
      <c r="BK56" s="10"/>
      <c r="BL56" s="10"/>
      <c r="BM56" s="10"/>
      <c r="BN56" s="42"/>
      <c r="BO56" s="10"/>
      <c r="BP56" s="10"/>
    </row>
    <row r="57" spans="1:68" ht="16.2" customHeight="1">
      <c r="C57" s="11" t="s">
        <v>70</v>
      </c>
      <c r="D57" s="11" t="s">
        <v>71</v>
      </c>
      <c r="E57" s="534">
        <v>29.091000000000001</v>
      </c>
      <c r="F57" s="534">
        <v>83.638000000000005</v>
      </c>
      <c r="G57" s="291"/>
      <c r="H57" s="534">
        <v>4.2709999999999999</v>
      </c>
      <c r="I57" s="291"/>
      <c r="J57" s="534">
        <v>4.7</v>
      </c>
      <c r="K57" s="291"/>
      <c r="L57" s="534">
        <v>0</v>
      </c>
      <c r="M57" s="291"/>
      <c r="N57" s="534">
        <v>0</v>
      </c>
      <c r="O57" s="291"/>
      <c r="P57" s="534" t="s">
        <v>29</v>
      </c>
      <c r="Q57" s="291"/>
      <c r="R57" s="534" t="s">
        <v>29</v>
      </c>
      <c r="S57" s="291"/>
      <c r="T57" s="534">
        <f>BS_Quarterly!BZ57</f>
        <v>1344.6260520000001</v>
      </c>
      <c r="U57" s="291"/>
      <c r="V57" s="10"/>
      <c r="W57" s="10"/>
      <c r="X57" s="10"/>
      <c r="Y57" s="10"/>
      <c r="Z57" s="10"/>
      <c r="AA57" s="10"/>
      <c r="AB57" s="10"/>
      <c r="AC57" s="10"/>
      <c r="AD57" s="35"/>
      <c r="AE57" s="10"/>
      <c r="AF57" s="10"/>
      <c r="AG57" s="10"/>
      <c r="AH57" s="10"/>
      <c r="AI57" s="10"/>
      <c r="AJ57" s="10"/>
      <c r="AK57" s="10"/>
      <c r="AL57" s="10"/>
      <c r="AM57" s="10"/>
      <c r="AN57" s="10"/>
      <c r="AO57" s="10"/>
      <c r="AP57" s="35"/>
      <c r="AQ57" s="10"/>
      <c r="AR57" s="10"/>
      <c r="AS57" s="10"/>
      <c r="AT57" s="10"/>
      <c r="AU57" s="10"/>
      <c r="AV57" s="10"/>
      <c r="AW57" s="10"/>
      <c r="AX57" s="10"/>
      <c r="AY57" s="10"/>
      <c r="AZ57" s="10"/>
      <c r="BA57" s="10"/>
      <c r="BB57" s="35"/>
      <c r="BC57" s="10"/>
      <c r="BD57" s="10"/>
      <c r="BE57" s="10"/>
      <c r="BF57" s="10"/>
      <c r="BG57" s="10"/>
      <c r="BH57" s="10"/>
      <c r="BI57" s="10"/>
      <c r="BJ57" s="10"/>
      <c r="BK57" s="10"/>
      <c r="BL57" s="10"/>
      <c r="BM57" s="10"/>
      <c r="BN57" s="35"/>
      <c r="BO57" s="10"/>
      <c r="BP57" s="10"/>
    </row>
    <row r="58" spans="1:68" s="42" customFormat="1" ht="16.2" customHeight="1">
      <c r="A58" s="173"/>
      <c r="B58" s="45"/>
      <c r="C58" s="11"/>
      <c r="D58" s="11"/>
      <c r="E58" s="532">
        <f>ROUND(SUM(E54:E57),0)</f>
        <v>3992</v>
      </c>
      <c r="F58" s="532">
        <f>ROUND(SUM(F54:F57),0)</f>
        <v>5089</v>
      </c>
      <c r="G58" s="535"/>
      <c r="H58" s="532">
        <f>ROUND(SUM(H54:H57),0)</f>
        <v>5907</v>
      </c>
      <c r="I58" s="535"/>
      <c r="J58" s="532">
        <f>ROUND(SUM(J54:J57),0)</f>
        <v>8723</v>
      </c>
      <c r="K58" s="535"/>
      <c r="L58" s="532">
        <f t="shared" ref="L58" si="14">ROUND(SUM(L54:L56),0)</f>
        <v>9940</v>
      </c>
      <c r="M58" s="535"/>
      <c r="N58" s="532">
        <f t="shared" ref="N58" si="15">ROUND(SUM(N54:N56),0)</f>
        <v>16465</v>
      </c>
      <c r="O58" s="535"/>
      <c r="P58" s="532">
        <f>ROUND(SUM(P54:P56),0)</f>
        <v>23398</v>
      </c>
      <c r="Q58" s="535"/>
      <c r="R58" s="532">
        <f>ROUND(SUM(R54:R56),0)</f>
        <v>19434</v>
      </c>
      <c r="S58" s="535"/>
      <c r="T58" s="532">
        <f>BS_Quarterly!BZ59</f>
        <v>30000</v>
      </c>
      <c r="U58" s="535"/>
      <c r="V58" s="10"/>
      <c r="W58" s="10"/>
      <c r="X58" s="10"/>
      <c r="Y58" s="10"/>
      <c r="Z58" s="10"/>
      <c r="AA58" s="10"/>
      <c r="AB58" s="10"/>
      <c r="AC58" s="10"/>
      <c r="AE58" s="23"/>
      <c r="AF58" s="23"/>
      <c r="AG58" s="10"/>
      <c r="AH58" s="10"/>
      <c r="AI58" s="10"/>
      <c r="AJ58" s="10"/>
      <c r="AK58" s="10"/>
      <c r="AL58" s="10"/>
      <c r="AM58" s="10"/>
      <c r="AN58" s="10"/>
      <c r="AO58" s="10"/>
      <c r="AQ58" s="23"/>
      <c r="AR58" s="10"/>
      <c r="AS58" s="10"/>
      <c r="AT58" s="10"/>
      <c r="AU58" s="10"/>
      <c r="AV58" s="10"/>
      <c r="AW58" s="10"/>
      <c r="AX58" s="10"/>
      <c r="AY58" s="10"/>
      <c r="AZ58" s="10"/>
      <c r="BA58" s="10"/>
      <c r="BC58" s="23"/>
      <c r="BD58" s="10"/>
      <c r="BE58" s="10"/>
      <c r="BF58" s="10"/>
      <c r="BG58" s="10"/>
      <c r="BH58" s="10"/>
      <c r="BI58" s="10"/>
      <c r="BJ58" s="10"/>
      <c r="BK58" s="10"/>
      <c r="BL58" s="10"/>
      <c r="BM58" s="10"/>
      <c r="BO58" s="10"/>
      <c r="BP58" s="10"/>
    </row>
    <row r="59" spans="1:68" ht="16.2" customHeight="1">
      <c r="C59" s="44"/>
      <c r="D59" s="44"/>
      <c r="E59" s="536" t="b">
        <f t="shared" ref="E59" si="16">E53=E58</f>
        <v>1</v>
      </c>
      <c r="F59" s="536" t="b">
        <f>F53=F58</f>
        <v>1</v>
      </c>
      <c r="H59" s="536" t="b">
        <f t="shared" ref="H59" si="17">H53=H58</f>
        <v>1</v>
      </c>
      <c r="J59" s="536" t="b">
        <f t="shared" ref="J59" si="18">J53=J58</f>
        <v>1</v>
      </c>
      <c r="L59" s="536" t="b">
        <f t="shared" ref="L59" si="19">L53=L58</f>
        <v>1</v>
      </c>
      <c r="N59" s="536" t="b">
        <f t="shared" ref="N59" si="20">N53=N58</f>
        <v>1</v>
      </c>
      <c r="P59" s="536" t="b">
        <f>P53=P58</f>
        <v>1</v>
      </c>
      <c r="R59" s="536" t="b">
        <f>R53=R58</f>
        <v>1</v>
      </c>
      <c r="T59" s="536" t="b">
        <f>BS_Quarterly!BZ60</f>
        <v>1</v>
      </c>
      <c r="V59" s="10"/>
      <c r="W59" s="10"/>
      <c r="X59" s="10"/>
      <c r="Y59" s="10"/>
      <c r="Z59" s="10"/>
      <c r="AA59" s="10"/>
      <c r="AB59" s="10"/>
      <c r="AC59" s="10"/>
      <c r="AD59" s="46"/>
      <c r="AE59" s="10"/>
      <c r="AF59" s="10"/>
      <c r="AG59" s="10"/>
      <c r="AH59" s="10"/>
      <c r="AI59" s="10"/>
      <c r="AJ59" s="10"/>
      <c r="AK59" s="10"/>
      <c r="AL59" s="10"/>
      <c r="AM59" s="10"/>
      <c r="AN59" s="10"/>
      <c r="AO59" s="10"/>
      <c r="AP59" s="46"/>
      <c r="AQ59" s="10"/>
      <c r="AR59" s="10"/>
      <c r="AS59" s="10"/>
      <c r="AT59" s="10"/>
      <c r="AU59" s="10"/>
      <c r="AV59" s="10"/>
      <c r="AW59" s="10"/>
      <c r="AX59" s="10"/>
      <c r="AY59" s="10"/>
      <c r="AZ59" s="10"/>
      <c r="BA59" s="10"/>
      <c r="BB59" s="46"/>
      <c r="BC59" s="10"/>
      <c r="BD59" s="10"/>
      <c r="BE59" s="10"/>
      <c r="BF59" s="10"/>
      <c r="BG59" s="10"/>
      <c r="BH59" s="10"/>
      <c r="BI59" s="10"/>
      <c r="BJ59" s="10"/>
      <c r="BK59" s="10"/>
      <c r="BL59" s="10"/>
      <c r="BM59" s="10"/>
      <c r="BN59" s="46"/>
      <c r="BO59" s="10"/>
      <c r="BP59" s="10"/>
    </row>
    <row r="60" spans="1:68" ht="16.2" customHeight="1">
      <c r="E60" s="531"/>
      <c r="F60" s="531"/>
      <c r="H60" s="531"/>
      <c r="J60" s="531"/>
      <c r="L60" s="531"/>
      <c r="N60" s="531"/>
      <c r="P60" s="531"/>
      <c r="R60" s="531"/>
      <c r="T60" s="531">
        <f>BS_Quarterly!BZ61</f>
        <v>0</v>
      </c>
      <c r="V60" s="10"/>
      <c r="W60" s="10"/>
      <c r="X60" s="10"/>
      <c r="Y60" s="10"/>
      <c r="Z60" s="10"/>
      <c r="AA60" s="10"/>
      <c r="AB60" s="10"/>
      <c r="AC60" s="10"/>
      <c r="AD60" s="42"/>
      <c r="AE60" s="10"/>
      <c r="AF60" s="10"/>
      <c r="AG60" s="10"/>
      <c r="AH60" s="10"/>
      <c r="AI60" s="10"/>
      <c r="AJ60" s="10"/>
      <c r="AK60" s="10"/>
      <c r="AL60" s="10"/>
      <c r="AM60" s="10"/>
      <c r="AN60" s="10"/>
      <c r="AO60" s="10"/>
      <c r="AP60" s="42"/>
      <c r="AQ60" s="10"/>
      <c r="AR60" s="10"/>
      <c r="AS60" s="10"/>
      <c r="AT60" s="10"/>
      <c r="AU60" s="10"/>
      <c r="AV60" s="10"/>
      <c r="AW60" s="10"/>
      <c r="AX60" s="10"/>
      <c r="AY60" s="10"/>
      <c r="AZ60" s="10"/>
      <c r="BA60" s="10"/>
      <c r="BB60" s="42"/>
      <c r="BC60" s="10"/>
      <c r="BD60" s="10"/>
      <c r="BE60" s="10"/>
      <c r="BF60" s="10"/>
      <c r="BG60" s="10"/>
      <c r="BH60" s="10"/>
      <c r="BI60" s="10"/>
      <c r="BJ60" s="10"/>
      <c r="BK60" s="10"/>
      <c r="BL60" s="10"/>
      <c r="BM60" s="10"/>
      <c r="BN60" s="42"/>
      <c r="BO60" s="10"/>
      <c r="BP60" s="10"/>
    </row>
    <row r="61" spans="1:68" ht="16.2" customHeight="1">
      <c r="C61" s="11" t="s">
        <v>47</v>
      </c>
      <c r="D61" s="11" t="s">
        <v>48</v>
      </c>
      <c r="E61" s="537">
        <f>ROUND(E11,0)</f>
        <v>632</v>
      </c>
      <c r="F61" s="537">
        <f>ROUND(F11,0)</f>
        <v>826</v>
      </c>
      <c r="G61" s="530"/>
      <c r="H61" s="537">
        <f>ROUND(H11,0)</f>
        <v>1590</v>
      </c>
      <c r="I61" s="530"/>
      <c r="J61" s="537">
        <f>ROUND(J11,0)</f>
        <v>737</v>
      </c>
      <c r="K61" s="530"/>
      <c r="L61" s="537">
        <f>ROUND(L11,0)</f>
        <v>512</v>
      </c>
      <c r="M61" s="530"/>
      <c r="N61" s="537">
        <f>ROUND(N11,0)</f>
        <v>5715</v>
      </c>
      <c r="O61" s="530"/>
      <c r="P61" s="537">
        <f>ROUND(P11,0)</f>
        <v>2705</v>
      </c>
      <c r="Q61" s="530"/>
      <c r="R61" s="537">
        <f>ROUND(R11,0)</f>
        <v>10277</v>
      </c>
      <c r="S61" s="530"/>
      <c r="T61" s="537">
        <f>BS_Quarterly!BZ62</f>
        <v>5819</v>
      </c>
      <c r="U61" s="530"/>
      <c r="V61" s="10"/>
      <c r="W61" s="10"/>
      <c r="X61" s="10"/>
      <c r="Y61" s="10"/>
      <c r="Z61" s="10"/>
      <c r="AA61" s="10"/>
      <c r="AB61" s="10"/>
      <c r="AC61" s="10"/>
      <c r="AD61" s="35"/>
      <c r="AE61" s="13"/>
      <c r="AF61" s="13"/>
      <c r="AG61" s="10"/>
      <c r="AH61" s="10"/>
      <c r="AI61" s="10"/>
      <c r="AJ61" s="10"/>
      <c r="AK61" s="10"/>
      <c r="AL61" s="10"/>
      <c r="AM61" s="10"/>
      <c r="AN61" s="10"/>
      <c r="AO61" s="10"/>
      <c r="AP61" s="35"/>
      <c r="AQ61" s="13"/>
      <c r="AR61" s="10"/>
      <c r="AS61" s="10"/>
      <c r="AT61" s="10"/>
      <c r="AU61" s="10"/>
      <c r="AV61" s="10"/>
      <c r="AW61" s="10"/>
      <c r="AX61" s="10"/>
      <c r="AY61" s="10"/>
      <c r="AZ61" s="10"/>
      <c r="BA61" s="10"/>
      <c r="BB61" s="35"/>
      <c r="BC61" s="13"/>
      <c r="BD61" s="10"/>
      <c r="BE61" s="10"/>
      <c r="BF61" s="10"/>
      <c r="BG61" s="10"/>
      <c r="BH61" s="10"/>
      <c r="BI61" s="10"/>
      <c r="BJ61" s="10"/>
      <c r="BK61" s="10"/>
      <c r="BL61" s="10"/>
      <c r="BM61" s="10"/>
      <c r="BN61" s="35"/>
      <c r="BO61" s="10"/>
      <c r="BP61" s="10"/>
    </row>
    <row r="62" spans="1:68" ht="16.2" customHeight="1">
      <c r="C62" s="40" t="s">
        <v>72</v>
      </c>
      <c r="D62" s="41" t="s">
        <v>444</v>
      </c>
      <c r="E62" s="531">
        <v>584.93100000000004</v>
      </c>
      <c r="F62" s="531">
        <v>716.44</v>
      </c>
      <c r="G62" s="291"/>
      <c r="H62" s="531">
        <v>958.26099999999997</v>
      </c>
      <c r="I62" s="291"/>
      <c r="J62" s="531">
        <v>654.04999999999995</v>
      </c>
      <c r="K62" s="291"/>
      <c r="L62" s="531">
        <v>417.22800000000001</v>
      </c>
      <c r="M62" s="291"/>
      <c r="N62" s="531">
        <v>3238.7060000000001</v>
      </c>
      <c r="O62" s="291"/>
      <c r="P62" s="531">
        <v>2442.1568629999997</v>
      </c>
      <c r="Q62" s="291"/>
      <c r="R62" s="531">
        <v>9682.9439999999995</v>
      </c>
      <c r="S62" s="291"/>
      <c r="T62" s="531">
        <f>BS_Quarterly!BZ63</f>
        <v>4205.8710090000004</v>
      </c>
      <c r="U62" s="291"/>
      <c r="V62" s="10"/>
      <c r="W62" s="10"/>
      <c r="X62" s="10"/>
      <c r="Y62" s="10"/>
      <c r="Z62" s="10"/>
      <c r="AA62" s="10"/>
      <c r="AB62" s="10"/>
      <c r="AC62" s="10"/>
      <c r="AD62" s="42"/>
      <c r="AE62" s="10"/>
      <c r="AF62" s="10"/>
      <c r="AG62" s="10"/>
      <c r="AH62" s="10"/>
      <c r="AI62" s="10"/>
      <c r="AJ62" s="10"/>
      <c r="AK62" s="10"/>
      <c r="AL62" s="10"/>
      <c r="AM62" s="10"/>
      <c r="AN62" s="10"/>
      <c r="AO62" s="10"/>
      <c r="AP62" s="42"/>
      <c r="AQ62" s="10"/>
      <c r="AR62" s="10"/>
      <c r="AS62" s="10"/>
      <c r="AT62" s="10"/>
      <c r="AU62" s="10"/>
      <c r="AV62" s="10"/>
      <c r="AW62" s="10"/>
      <c r="AX62" s="10"/>
      <c r="AY62" s="10"/>
      <c r="AZ62" s="10"/>
      <c r="BA62" s="10"/>
      <c r="BB62" s="42"/>
      <c r="BC62" s="10"/>
      <c r="BD62" s="10"/>
      <c r="BE62" s="10"/>
      <c r="BF62" s="10"/>
      <c r="BG62" s="10"/>
      <c r="BH62" s="10"/>
      <c r="BI62" s="10"/>
      <c r="BJ62" s="10"/>
      <c r="BK62" s="10"/>
      <c r="BL62" s="10"/>
      <c r="BM62" s="10"/>
      <c r="BN62" s="42"/>
      <c r="BO62" s="10"/>
      <c r="BP62" s="10"/>
    </row>
    <row r="63" spans="1:68" ht="16.2" customHeight="1">
      <c r="C63" s="11" t="s">
        <v>73</v>
      </c>
      <c r="D63" s="11" t="s">
        <v>129</v>
      </c>
      <c r="E63" s="531">
        <v>4.2430000000000003</v>
      </c>
      <c r="F63" s="531">
        <v>55.008000000000003</v>
      </c>
      <c r="G63" s="291"/>
      <c r="H63" s="531">
        <v>55.57</v>
      </c>
      <c r="I63" s="291"/>
      <c r="J63" s="531">
        <v>79.823999999999998</v>
      </c>
      <c r="K63" s="291"/>
      <c r="L63" s="531">
        <v>94.63</v>
      </c>
      <c r="M63" s="291"/>
      <c r="N63" s="531">
        <v>1110.9680000000001</v>
      </c>
      <c r="O63" s="291"/>
      <c r="P63" s="531">
        <v>258.60925700000001</v>
      </c>
      <c r="Q63" s="291"/>
      <c r="R63" s="531">
        <v>594.26599999999996</v>
      </c>
      <c r="S63" s="291"/>
      <c r="T63" s="531">
        <f>BS_Quarterly!BZ64</f>
        <v>1612.7878149999999</v>
      </c>
      <c r="U63" s="291"/>
      <c r="V63" s="10"/>
      <c r="W63" s="10"/>
      <c r="X63" s="10"/>
      <c r="Y63" s="10"/>
      <c r="Z63" s="10"/>
      <c r="AA63" s="10"/>
      <c r="AB63" s="10"/>
      <c r="AC63" s="10"/>
      <c r="AD63" s="42"/>
      <c r="AE63" s="10"/>
      <c r="AF63" s="10"/>
      <c r="AG63" s="10"/>
      <c r="AH63" s="10"/>
      <c r="AI63" s="10"/>
      <c r="AJ63" s="10"/>
      <c r="AK63" s="10"/>
      <c r="AL63" s="10"/>
      <c r="AM63" s="10"/>
      <c r="AN63" s="10"/>
      <c r="AO63" s="10"/>
      <c r="AP63" s="42"/>
      <c r="AQ63" s="10"/>
      <c r="AR63" s="10"/>
      <c r="AS63" s="10"/>
      <c r="AT63" s="10"/>
      <c r="AU63" s="10"/>
      <c r="AV63" s="10"/>
      <c r="AW63" s="10"/>
      <c r="AX63" s="10"/>
      <c r="AY63" s="10"/>
      <c r="AZ63" s="10"/>
      <c r="BA63" s="10"/>
      <c r="BB63" s="42"/>
      <c r="BC63" s="10"/>
      <c r="BD63" s="10"/>
      <c r="BE63" s="10"/>
      <c r="BF63" s="10"/>
      <c r="BG63" s="10"/>
      <c r="BH63" s="10"/>
      <c r="BI63" s="10"/>
      <c r="BJ63" s="10"/>
      <c r="BK63" s="10"/>
      <c r="BL63" s="10"/>
      <c r="BM63" s="10"/>
      <c r="BN63" s="42"/>
      <c r="BO63" s="10"/>
      <c r="BP63" s="10"/>
    </row>
    <row r="64" spans="1:68" ht="16.2" customHeight="1">
      <c r="C64" s="11" t="s">
        <v>74</v>
      </c>
      <c r="D64" s="11" t="s">
        <v>75</v>
      </c>
      <c r="E64" s="538">
        <v>42.643999999999998</v>
      </c>
      <c r="F64" s="538">
        <v>54.095999999999997</v>
      </c>
      <c r="G64" s="533"/>
      <c r="H64" s="538">
        <v>576.12199999999996</v>
      </c>
      <c r="I64" s="533"/>
      <c r="J64" s="538">
        <v>3.22</v>
      </c>
      <c r="K64" s="533"/>
      <c r="L64" s="538">
        <v>0</v>
      </c>
      <c r="M64" s="533"/>
      <c r="N64" s="538">
        <v>1365.4469999999999</v>
      </c>
      <c r="O64" s="533"/>
      <c r="P64" s="538">
        <v>4.5413600000000001</v>
      </c>
      <c r="Q64" s="533"/>
      <c r="R64" s="538">
        <v>4.3999999999999997E-2</v>
      </c>
      <c r="S64" s="533"/>
      <c r="T64" s="538">
        <f>BS_Quarterly!BZ65</f>
        <v>0.14734</v>
      </c>
      <c r="U64" s="533"/>
      <c r="V64" s="10"/>
      <c r="W64" s="10"/>
      <c r="X64" s="10"/>
      <c r="Y64" s="10"/>
      <c r="Z64" s="10"/>
      <c r="AA64" s="10"/>
      <c r="AB64" s="10"/>
      <c r="AC64" s="10"/>
      <c r="AD64" s="148"/>
      <c r="AE64" s="10"/>
      <c r="AF64" s="10"/>
      <c r="AG64" s="10"/>
      <c r="AH64" s="10"/>
      <c r="AI64" s="10"/>
      <c r="AJ64" s="10"/>
      <c r="AK64" s="10"/>
      <c r="AL64" s="10"/>
      <c r="AM64" s="10"/>
      <c r="AN64" s="10"/>
      <c r="AO64" s="10"/>
      <c r="AP64" s="148"/>
      <c r="AQ64" s="10"/>
      <c r="AR64" s="10"/>
      <c r="AS64" s="10"/>
      <c r="AT64" s="10"/>
      <c r="AU64" s="10"/>
      <c r="AV64" s="10"/>
      <c r="AW64" s="10"/>
      <c r="AX64" s="10"/>
      <c r="AY64" s="10"/>
      <c r="AZ64" s="10"/>
      <c r="BA64" s="10"/>
      <c r="BB64" s="148"/>
      <c r="BC64" s="10"/>
      <c r="BD64" s="10"/>
      <c r="BE64" s="10"/>
      <c r="BF64" s="10"/>
      <c r="BG64" s="10"/>
      <c r="BH64" s="10"/>
      <c r="BI64" s="10"/>
      <c r="BJ64" s="10"/>
      <c r="BK64" s="10"/>
      <c r="BL64" s="10"/>
      <c r="BM64" s="10"/>
      <c r="BN64" s="148"/>
      <c r="BO64" s="10"/>
      <c r="BP64" s="10"/>
    </row>
    <row r="65" spans="1:68" s="42" customFormat="1" ht="16.2" customHeight="1">
      <c r="A65" s="173"/>
      <c r="B65" s="45"/>
      <c r="C65" s="43"/>
      <c r="D65" s="43"/>
      <c r="E65" s="532">
        <f>ROUND(SUM(E62:E64),0)</f>
        <v>632</v>
      </c>
      <c r="F65" s="532">
        <f>ROUND(SUM(F62:F64),0)</f>
        <v>826</v>
      </c>
      <c r="G65" s="535"/>
      <c r="H65" s="532">
        <f>ROUND(SUM(H62:H64),0)</f>
        <v>1590</v>
      </c>
      <c r="I65" s="535"/>
      <c r="J65" s="532">
        <f>ROUND(SUM(J62:J64),0)</f>
        <v>737</v>
      </c>
      <c r="K65" s="535"/>
      <c r="L65" s="532">
        <f>ROUND(SUM(L62:L64),0)</f>
        <v>512</v>
      </c>
      <c r="M65" s="535"/>
      <c r="N65" s="532">
        <f>ROUND(SUM(N62:N64),0)</f>
        <v>5715</v>
      </c>
      <c r="O65" s="535"/>
      <c r="P65" s="532">
        <f>ROUND(SUM(P62:P64),0)</f>
        <v>2705</v>
      </c>
      <c r="Q65" s="535"/>
      <c r="R65" s="532">
        <f>ROUND(SUM(R62:R64),0)</f>
        <v>10277</v>
      </c>
      <c r="S65" s="535"/>
      <c r="T65" s="532">
        <f>BS_Quarterly!BZ66</f>
        <v>5819</v>
      </c>
      <c r="U65" s="535"/>
      <c r="V65" s="10"/>
      <c r="W65" s="10"/>
      <c r="X65" s="10"/>
      <c r="Y65" s="10"/>
      <c r="Z65" s="10"/>
      <c r="AA65" s="10"/>
      <c r="AB65" s="10"/>
      <c r="AC65" s="10"/>
      <c r="AE65" s="23"/>
      <c r="AF65" s="23"/>
      <c r="AG65" s="10"/>
      <c r="AH65" s="10"/>
      <c r="AI65" s="10"/>
      <c r="AJ65" s="10"/>
      <c r="AK65" s="10"/>
      <c r="AL65" s="10"/>
      <c r="AM65" s="10"/>
      <c r="AN65" s="10"/>
      <c r="AO65" s="10"/>
      <c r="AQ65" s="23"/>
      <c r="AR65" s="10"/>
      <c r="AS65" s="10"/>
      <c r="AT65" s="10"/>
      <c r="AU65" s="10"/>
      <c r="AV65" s="10"/>
      <c r="AW65" s="10"/>
      <c r="AX65" s="10"/>
      <c r="AY65" s="10"/>
      <c r="AZ65" s="10"/>
      <c r="BA65" s="10"/>
      <c r="BC65" s="23"/>
      <c r="BD65" s="10"/>
      <c r="BE65" s="10"/>
      <c r="BF65" s="10"/>
      <c r="BG65" s="10"/>
      <c r="BH65" s="10"/>
      <c r="BI65" s="10"/>
      <c r="BJ65" s="10"/>
      <c r="BK65" s="10"/>
      <c r="BL65" s="10"/>
      <c r="BM65" s="10"/>
      <c r="BO65" s="10"/>
      <c r="BP65" s="10"/>
    </row>
    <row r="66" spans="1:68" ht="16.2" customHeight="1">
      <c r="C66" s="44"/>
      <c r="D66" s="44"/>
      <c r="E66" s="536" t="b">
        <f>E61=E65</f>
        <v>1</v>
      </c>
      <c r="F66" s="536" t="b">
        <f>F61=F65</f>
        <v>1</v>
      </c>
      <c r="H66" s="536" t="b">
        <f>H61=H65</f>
        <v>1</v>
      </c>
      <c r="J66" s="536" t="b">
        <f>J61=J65</f>
        <v>1</v>
      </c>
      <c r="L66" s="536" t="b">
        <f>L61=L65</f>
        <v>1</v>
      </c>
      <c r="N66" s="536" t="b">
        <f>N61=N65</f>
        <v>1</v>
      </c>
      <c r="P66" s="536" t="b">
        <f>P61=P65</f>
        <v>1</v>
      </c>
      <c r="R66" s="536" t="b">
        <f>R61=R65</f>
        <v>1</v>
      </c>
      <c r="T66" s="536" t="b">
        <f>BS_Quarterly!BZ67</f>
        <v>1</v>
      </c>
      <c r="V66" s="10"/>
      <c r="W66" s="10"/>
      <c r="X66" s="10"/>
      <c r="Y66" s="10"/>
      <c r="Z66" s="10"/>
      <c r="AA66" s="10"/>
      <c r="AB66" s="10"/>
      <c r="AC66" s="10"/>
      <c r="AD66" s="46"/>
      <c r="AE66" s="10"/>
      <c r="AF66" s="10"/>
      <c r="AG66" s="10"/>
      <c r="AH66" s="10"/>
      <c r="AI66" s="10"/>
      <c r="AJ66" s="10"/>
      <c r="AK66" s="10"/>
      <c r="AL66" s="10"/>
      <c r="AM66" s="10"/>
      <c r="AN66" s="10"/>
      <c r="AO66" s="10"/>
      <c r="AP66" s="46"/>
      <c r="AQ66" s="10"/>
      <c r="AR66" s="10"/>
      <c r="AS66" s="10"/>
      <c r="AT66" s="10"/>
      <c r="AU66" s="10"/>
      <c r="AV66" s="10"/>
      <c r="AW66" s="10"/>
      <c r="AX66" s="10"/>
      <c r="AY66" s="10"/>
      <c r="AZ66" s="10"/>
      <c r="BA66" s="10"/>
      <c r="BB66" s="46"/>
      <c r="BC66" s="10"/>
      <c r="BD66" s="10"/>
      <c r="BE66" s="10"/>
      <c r="BF66" s="10"/>
      <c r="BG66" s="10"/>
      <c r="BH66" s="10"/>
      <c r="BI66" s="10"/>
      <c r="BJ66" s="10"/>
      <c r="BK66" s="10"/>
      <c r="BL66" s="10"/>
      <c r="BM66" s="10"/>
      <c r="BN66" s="46"/>
      <c r="BO66" s="10"/>
      <c r="BP66" s="10"/>
    </row>
    <row r="67" spans="1:68" ht="16.2" customHeight="1">
      <c r="E67" s="531"/>
      <c r="F67" s="531"/>
      <c r="H67" s="531"/>
      <c r="J67" s="531"/>
      <c r="L67" s="531"/>
      <c r="N67" s="531"/>
      <c r="P67" s="531"/>
      <c r="R67" s="531"/>
      <c r="T67" s="531">
        <f>BS_Quarterly!BZ68</f>
        <v>0</v>
      </c>
      <c r="V67" s="10"/>
      <c r="W67" s="10"/>
      <c r="X67" s="10"/>
      <c r="Y67" s="10"/>
      <c r="Z67" s="10"/>
      <c r="AA67" s="10"/>
      <c r="AB67" s="10"/>
      <c r="AC67" s="10"/>
      <c r="AD67" s="42"/>
      <c r="AE67" s="10"/>
      <c r="AF67" s="10"/>
      <c r="AG67" s="10"/>
      <c r="AH67" s="10"/>
      <c r="AI67" s="10"/>
      <c r="AJ67" s="10"/>
      <c r="AK67" s="10"/>
      <c r="AL67" s="10"/>
      <c r="AM67" s="10"/>
      <c r="AN67" s="10"/>
      <c r="AO67" s="10"/>
      <c r="AP67" s="42"/>
      <c r="AQ67" s="10"/>
      <c r="AR67" s="10"/>
      <c r="AS67" s="10"/>
      <c r="AT67" s="10"/>
      <c r="AU67" s="10"/>
      <c r="AV67" s="10"/>
      <c r="AW67" s="10"/>
      <c r="AX67" s="10"/>
      <c r="AY67" s="10"/>
      <c r="AZ67" s="10"/>
      <c r="BA67" s="10"/>
      <c r="BB67" s="42"/>
      <c r="BC67" s="10"/>
      <c r="BD67" s="10"/>
      <c r="BE67" s="10"/>
      <c r="BF67" s="10"/>
      <c r="BG67" s="10"/>
      <c r="BH67" s="10"/>
      <c r="BI67" s="10"/>
      <c r="BJ67" s="10"/>
      <c r="BK67" s="10"/>
      <c r="BL67" s="10"/>
      <c r="BM67" s="10"/>
      <c r="BN67" s="42"/>
      <c r="BO67" s="10"/>
      <c r="BP67" s="10"/>
    </row>
    <row r="68" spans="1:68" ht="16.2" customHeight="1">
      <c r="C68" s="11" t="s">
        <v>56</v>
      </c>
      <c r="D68" s="11" t="s">
        <v>57</v>
      </c>
      <c r="E68" s="537">
        <f>ROUND(E30,0)</f>
        <v>3315</v>
      </c>
      <c r="F68" s="537">
        <f>ROUND(F30,0)</f>
        <v>4523</v>
      </c>
      <c r="G68" s="530"/>
      <c r="H68" s="537">
        <f>ROUND(H30,0)</f>
        <v>5178</v>
      </c>
      <c r="I68" s="530"/>
      <c r="J68" s="537">
        <f>ROUND(J30,0)</f>
        <v>6166</v>
      </c>
      <c r="K68" s="530"/>
      <c r="L68" s="537">
        <f>ROUND(L30,0)</f>
        <v>6641</v>
      </c>
      <c r="M68" s="530"/>
      <c r="N68" s="537">
        <f>ROUND(N30,0)</f>
        <v>6743</v>
      </c>
      <c r="O68" s="530"/>
      <c r="P68" s="537">
        <f>ROUND(P30,0)</f>
        <v>6293</v>
      </c>
      <c r="Q68" s="530"/>
      <c r="R68" s="537">
        <f>ROUND(R30,0)</f>
        <v>5072</v>
      </c>
      <c r="S68" s="530"/>
      <c r="T68" s="537">
        <f>BS_Quarterly!BZ69</f>
        <v>5307</v>
      </c>
      <c r="U68" s="530"/>
      <c r="V68" s="10"/>
      <c r="W68" s="10"/>
      <c r="X68" s="10"/>
      <c r="Y68" s="10"/>
      <c r="Z68" s="10"/>
      <c r="AA68" s="10"/>
      <c r="AB68" s="10"/>
      <c r="AC68" s="10"/>
      <c r="AD68" s="145"/>
      <c r="AE68" s="13"/>
      <c r="AF68" s="13"/>
      <c r="AG68" s="10"/>
      <c r="AH68" s="10"/>
      <c r="AI68" s="10"/>
      <c r="AJ68" s="10"/>
      <c r="AK68" s="10"/>
      <c r="AL68" s="10"/>
      <c r="AM68" s="10"/>
      <c r="AN68" s="10"/>
      <c r="AO68" s="10"/>
      <c r="AP68" s="145"/>
      <c r="AQ68" s="13"/>
      <c r="AR68" s="10"/>
      <c r="AS68" s="10"/>
      <c r="AT68" s="10"/>
      <c r="AU68" s="10"/>
      <c r="AV68" s="10"/>
      <c r="AW68" s="10"/>
      <c r="AX68" s="10"/>
      <c r="AY68" s="10"/>
      <c r="AZ68" s="10"/>
      <c r="BA68" s="10"/>
      <c r="BB68" s="145"/>
      <c r="BC68" s="13"/>
      <c r="BD68" s="10"/>
      <c r="BE68" s="10"/>
      <c r="BF68" s="10"/>
      <c r="BG68" s="10"/>
      <c r="BH68" s="10"/>
      <c r="BI68" s="10"/>
      <c r="BJ68" s="10"/>
      <c r="BK68" s="10"/>
      <c r="BL68" s="10"/>
      <c r="BM68" s="10"/>
      <c r="BN68" s="145"/>
      <c r="BO68" s="10"/>
      <c r="BP68" s="10"/>
    </row>
    <row r="69" spans="1:68" ht="16.2" customHeight="1">
      <c r="C69" s="40" t="s">
        <v>76</v>
      </c>
      <c r="D69" s="41" t="s">
        <v>77</v>
      </c>
      <c r="E69" s="531">
        <v>109.90300000000001</v>
      </c>
      <c r="F69" s="531">
        <v>258.77300000000002</v>
      </c>
      <c r="G69" s="291"/>
      <c r="H69" s="531">
        <v>224.77600000000001</v>
      </c>
      <c r="I69" s="291"/>
      <c r="J69" s="531">
        <v>465.03300000000002</v>
      </c>
      <c r="K69" s="291"/>
      <c r="L69" s="531">
        <v>1061.6949999999999</v>
      </c>
      <c r="M69" s="291"/>
      <c r="N69" s="531">
        <v>1243.5340000000001</v>
      </c>
      <c r="O69" s="291"/>
      <c r="P69" s="531">
        <v>4.4985270000000002</v>
      </c>
      <c r="Q69" s="291"/>
      <c r="R69" s="228">
        <v>0.11600000000000001</v>
      </c>
      <c r="S69" s="291"/>
      <c r="T69" s="228">
        <f>BS_Quarterly!BZ70</f>
        <v>19.965969999999999</v>
      </c>
      <c r="U69" s="291"/>
      <c r="V69" s="10"/>
      <c r="W69" s="10"/>
      <c r="X69" s="10"/>
      <c r="Y69" s="10"/>
      <c r="Z69" s="10"/>
      <c r="AA69" s="10"/>
      <c r="AB69" s="10"/>
      <c r="AC69" s="10"/>
      <c r="AD69" s="42"/>
      <c r="AE69" s="10"/>
      <c r="AF69" s="10"/>
      <c r="AG69" s="10"/>
      <c r="AH69" s="10"/>
      <c r="AI69" s="10"/>
      <c r="AJ69" s="10"/>
      <c r="AK69" s="10"/>
      <c r="AL69" s="10"/>
      <c r="AM69" s="10"/>
      <c r="AN69" s="10"/>
      <c r="AO69" s="10"/>
      <c r="AP69" s="42"/>
      <c r="AQ69" s="10"/>
      <c r="AR69" s="10"/>
      <c r="AS69" s="10"/>
      <c r="AT69" s="10"/>
      <c r="AU69" s="10"/>
      <c r="AV69" s="10"/>
      <c r="AW69" s="10"/>
      <c r="AX69" s="10"/>
      <c r="AY69" s="10"/>
      <c r="AZ69" s="10"/>
      <c r="BA69" s="10"/>
      <c r="BB69" s="42"/>
      <c r="BC69" s="10"/>
      <c r="BD69" s="10"/>
      <c r="BE69" s="10"/>
      <c r="BF69" s="10"/>
      <c r="BG69" s="10"/>
      <c r="BH69" s="10"/>
      <c r="BI69" s="10"/>
      <c r="BJ69" s="10"/>
      <c r="BK69" s="10"/>
      <c r="BL69" s="10"/>
      <c r="BM69" s="10"/>
      <c r="BN69" s="42"/>
      <c r="BO69" s="10"/>
      <c r="BP69" s="10"/>
    </row>
    <row r="70" spans="1:68" ht="16.2" customHeight="1">
      <c r="C70" s="11" t="s">
        <v>78</v>
      </c>
      <c r="D70" s="11" t="s">
        <v>79</v>
      </c>
      <c r="E70" s="534">
        <v>0</v>
      </c>
      <c r="F70" s="534">
        <v>12.31</v>
      </c>
      <c r="G70" s="291"/>
      <c r="H70" s="534">
        <v>0.82299999999999995</v>
      </c>
      <c r="I70" s="291"/>
      <c r="J70" s="534">
        <v>447.77</v>
      </c>
      <c r="K70" s="291"/>
      <c r="L70" s="534">
        <v>392.072</v>
      </c>
      <c r="M70" s="291"/>
      <c r="N70" s="534">
        <v>0</v>
      </c>
      <c r="O70" s="291"/>
      <c r="P70" s="534">
        <v>975.35790500000007</v>
      </c>
      <c r="Q70" s="291"/>
      <c r="R70" s="534">
        <v>438.04</v>
      </c>
      <c r="S70" s="291"/>
      <c r="T70" s="534">
        <f>BS_Quarterly!BZ71</f>
        <v>0</v>
      </c>
      <c r="U70" s="291"/>
      <c r="V70" s="10"/>
      <c r="W70" s="10"/>
      <c r="X70" s="10"/>
      <c r="Y70" s="10"/>
      <c r="Z70" s="10"/>
      <c r="AA70" s="10"/>
      <c r="AB70" s="10"/>
      <c r="AC70" s="10"/>
      <c r="AD70" s="35"/>
      <c r="AE70" s="10"/>
      <c r="AF70" s="10"/>
      <c r="AG70" s="10"/>
      <c r="AH70" s="10"/>
      <c r="AI70" s="10"/>
      <c r="AJ70" s="10"/>
      <c r="AK70" s="10"/>
      <c r="AL70" s="10"/>
      <c r="AM70" s="10"/>
      <c r="AN70" s="10"/>
      <c r="AO70" s="10"/>
      <c r="AP70" s="35"/>
      <c r="AQ70" s="10"/>
      <c r="AR70" s="10"/>
      <c r="AS70" s="10"/>
      <c r="AT70" s="10"/>
      <c r="AU70" s="10"/>
      <c r="AV70" s="10"/>
      <c r="AW70" s="10"/>
      <c r="AX70" s="10"/>
      <c r="AY70" s="10"/>
      <c r="AZ70" s="10"/>
      <c r="BA70" s="10"/>
      <c r="BB70" s="35"/>
      <c r="BC70" s="10"/>
      <c r="BD70" s="10"/>
      <c r="BE70" s="10"/>
      <c r="BF70" s="10"/>
      <c r="BG70" s="10"/>
      <c r="BH70" s="10"/>
      <c r="BI70" s="10"/>
      <c r="BJ70" s="10"/>
      <c r="BK70" s="10"/>
      <c r="BL70" s="10"/>
      <c r="BM70" s="10"/>
      <c r="BN70" s="35"/>
      <c r="BO70" s="10"/>
      <c r="BP70" s="10"/>
    </row>
    <row r="71" spans="1:68" ht="16.2" customHeight="1">
      <c r="C71" s="11" t="s">
        <v>80</v>
      </c>
      <c r="D71" s="11" t="s">
        <v>81</v>
      </c>
      <c r="E71" s="531">
        <v>3205.57</v>
      </c>
      <c r="F71" s="531">
        <v>4252.2860000000001</v>
      </c>
      <c r="G71" s="291"/>
      <c r="H71" s="531">
        <v>4952.232</v>
      </c>
      <c r="I71" s="291"/>
      <c r="J71" s="531">
        <v>5253.0730000000003</v>
      </c>
      <c r="K71" s="291"/>
      <c r="L71" s="531">
        <v>5187.5060000000003</v>
      </c>
      <c r="M71" s="291"/>
      <c r="N71" s="531">
        <v>5499.2839999999997</v>
      </c>
      <c r="O71" s="291"/>
      <c r="P71" s="531">
        <v>5313.3263299999999</v>
      </c>
      <c r="Q71" s="291"/>
      <c r="R71" s="531">
        <v>4634.01</v>
      </c>
      <c r="S71" s="291"/>
      <c r="T71" s="531">
        <f>BS_Quarterly!BZ72</f>
        <v>5287.1027009999998</v>
      </c>
      <c r="U71" s="291"/>
      <c r="V71" s="10"/>
      <c r="W71" s="10"/>
      <c r="X71" s="10"/>
      <c r="Y71" s="10"/>
      <c r="Z71" s="10"/>
      <c r="AA71" s="10"/>
      <c r="AB71" s="10"/>
      <c r="AC71" s="10"/>
      <c r="AD71" s="42"/>
      <c r="AE71" s="10"/>
      <c r="AF71" s="10"/>
      <c r="AG71" s="10"/>
      <c r="AH71" s="10"/>
      <c r="AI71" s="10"/>
      <c r="AJ71" s="10"/>
      <c r="AK71" s="10"/>
      <c r="AL71" s="10"/>
      <c r="AM71" s="10"/>
      <c r="AN71" s="10"/>
      <c r="AO71" s="10"/>
      <c r="AP71" s="42"/>
      <c r="AQ71" s="10"/>
      <c r="AR71" s="10"/>
      <c r="AS71" s="10"/>
      <c r="AT71" s="10"/>
      <c r="AU71" s="10"/>
      <c r="AV71" s="10"/>
      <c r="AW71" s="10"/>
      <c r="AX71" s="10"/>
      <c r="AY71" s="10"/>
      <c r="AZ71" s="10"/>
      <c r="BA71" s="10"/>
      <c r="BB71" s="42"/>
      <c r="BC71" s="10"/>
      <c r="BD71" s="10"/>
      <c r="BE71" s="10"/>
      <c r="BF71" s="10"/>
      <c r="BG71" s="10"/>
      <c r="BH71" s="10"/>
      <c r="BI71" s="10"/>
      <c r="BJ71" s="10"/>
      <c r="BK71" s="10"/>
      <c r="BL71" s="10"/>
      <c r="BM71" s="10"/>
      <c r="BN71" s="42"/>
      <c r="BO71" s="10"/>
      <c r="BP71" s="10"/>
    </row>
    <row r="72" spans="1:68" ht="16.2" customHeight="1">
      <c r="C72" s="11" t="s">
        <v>82</v>
      </c>
      <c r="D72" s="11" t="s">
        <v>445</v>
      </c>
      <c r="E72" s="532">
        <v>0</v>
      </c>
      <c r="F72" s="532">
        <v>0</v>
      </c>
      <c r="G72" s="533"/>
      <c r="H72" s="532">
        <v>0</v>
      </c>
      <c r="I72" s="533"/>
      <c r="J72" s="532">
        <v>0</v>
      </c>
      <c r="K72" s="533"/>
      <c r="L72" s="532">
        <v>0</v>
      </c>
      <c r="M72" s="533"/>
      <c r="N72" s="532">
        <v>0</v>
      </c>
      <c r="O72" s="533"/>
      <c r="P72" s="532">
        <v>0</v>
      </c>
      <c r="Q72" s="533"/>
      <c r="R72" s="532">
        <v>0</v>
      </c>
      <c r="S72" s="533"/>
      <c r="T72" s="532">
        <f>BS_Quarterly!BZ73</f>
        <v>0</v>
      </c>
      <c r="U72" s="533"/>
      <c r="V72" s="10"/>
      <c r="W72" s="10"/>
      <c r="X72" s="10"/>
      <c r="Y72" s="10"/>
      <c r="Z72" s="10"/>
      <c r="AA72" s="10"/>
      <c r="AB72" s="10"/>
      <c r="AC72" s="10"/>
      <c r="AD72" s="42"/>
      <c r="AE72" s="10"/>
      <c r="AF72" s="10"/>
      <c r="AG72" s="10"/>
      <c r="AH72" s="10"/>
      <c r="AI72" s="10"/>
      <c r="AJ72" s="10"/>
      <c r="AK72" s="10"/>
      <c r="AL72" s="10"/>
      <c r="AM72" s="10"/>
      <c r="AN72" s="10"/>
      <c r="AO72" s="10"/>
      <c r="AP72" s="42"/>
      <c r="AQ72" s="10"/>
      <c r="AR72" s="10"/>
      <c r="AS72" s="10"/>
      <c r="AT72" s="10"/>
      <c r="AU72" s="10"/>
      <c r="AV72" s="10"/>
      <c r="AW72" s="10"/>
      <c r="AX72" s="10"/>
      <c r="AY72" s="10"/>
      <c r="AZ72" s="10"/>
      <c r="BA72" s="10"/>
      <c r="BB72" s="42"/>
      <c r="BC72" s="10"/>
      <c r="BD72" s="10"/>
      <c r="BE72" s="10"/>
      <c r="BF72" s="10"/>
      <c r="BG72" s="10"/>
      <c r="BH72" s="10"/>
      <c r="BI72" s="10"/>
      <c r="BJ72" s="10"/>
      <c r="BK72" s="10"/>
      <c r="BL72" s="10"/>
      <c r="BM72" s="10"/>
      <c r="BN72" s="42"/>
      <c r="BO72" s="10"/>
      <c r="BP72" s="10"/>
    </row>
    <row r="73" spans="1:68" s="42" customFormat="1" ht="16.2" customHeight="1">
      <c r="A73" s="173"/>
      <c r="B73" s="45"/>
      <c r="C73" s="43"/>
      <c r="D73" s="43"/>
      <c r="E73" s="532">
        <f>ROUND(SUM(E69:E71),0)</f>
        <v>3315</v>
      </c>
      <c r="F73" s="532">
        <f>ROUND(SUM(F69:F71),0)</f>
        <v>4523</v>
      </c>
      <c r="G73" s="535"/>
      <c r="H73" s="532">
        <f>ROUND(SUM(H69:H71),0)</f>
        <v>5178</v>
      </c>
      <c r="I73" s="535"/>
      <c r="J73" s="532">
        <f>ROUND(SUM(J69:J71),0)</f>
        <v>6166</v>
      </c>
      <c r="K73" s="535"/>
      <c r="L73" s="532">
        <f>ROUND(SUM(L69:L71),0)</f>
        <v>6641</v>
      </c>
      <c r="M73" s="535"/>
      <c r="N73" s="532">
        <f>ROUND(SUM(N69:N71),0)</f>
        <v>6743</v>
      </c>
      <c r="O73" s="535"/>
      <c r="P73" s="532">
        <f>ROUND(SUM(P69:P71),0)</f>
        <v>6293</v>
      </c>
      <c r="Q73" s="535"/>
      <c r="R73" s="532">
        <f>ROUND(SUM(R69:R71),0)</f>
        <v>5072</v>
      </c>
      <c r="S73" s="535"/>
      <c r="T73" s="532">
        <f>BS_Quarterly!BZ74</f>
        <v>5307</v>
      </c>
      <c r="U73" s="535"/>
      <c r="V73" s="10"/>
      <c r="W73" s="10"/>
      <c r="X73" s="10"/>
      <c r="Y73" s="10"/>
      <c r="Z73" s="10"/>
      <c r="AA73" s="10"/>
      <c r="AB73" s="10"/>
      <c r="AC73" s="10"/>
      <c r="AE73" s="23"/>
      <c r="AF73" s="23"/>
      <c r="AG73" s="10"/>
      <c r="AH73" s="10"/>
      <c r="AI73" s="10"/>
      <c r="AJ73" s="10"/>
      <c r="AK73" s="10"/>
      <c r="AL73" s="10"/>
      <c r="AM73" s="10"/>
      <c r="AN73" s="10"/>
      <c r="AO73" s="10"/>
      <c r="AQ73" s="23"/>
      <c r="AR73" s="10"/>
      <c r="AS73" s="10"/>
      <c r="AT73" s="10"/>
      <c r="AU73" s="10"/>
      <c r="AV73" s="10"/>
      <c r="AW73" s="10"/>
      <c r="AX73" s="10"/>
      <c r="AY73" s="10"/>
      <c r="AZ73" s="10"/>
      <c r="BA73" s="10"/>
      <c r="BC73" s="23"/>
      <c r="BD73" s="10"/>
      <c r="BE73" s="10"/>
      <c r="BF73" s="10"/>
      <c r="BG73" s="10"/>
      <c r="BH73" s="10"/>
      <c r="BI73" s="10"/>
      <c r="BJ73" s="10"/>
      <c r="BK73" s="10"/>
      <c r="BL73" s="10"/>
      <c r="BM73" s="10"/>
      <c r="BO73" s="10"/>
      <c r="BP73" s="10"/>
    </row>
    <row r="74" spans="1:68" ht="16.2" customHeight="1">
      <c r="C74" s="44"/>
      <c r="D74" s="44"/>
      <c r="E74" s="536" t="b">
        <f t="shared" ref="E74" si="21">E68=E73</f>
        <v>1</v>
      </c>
      <c r="F74" s="536" t="b">
        <f>F68=F73</f>
        <v>1</v>
      </c>
      <c r="H74" s="536" t="b">
        <f>H68=H73</f>
        <v>1</v>
      </c>
      <c r="J74" s="536" t="b">
        <f>J68=J73</f>
        <v>1</v>
      </c>
      <c r="L74" s="536" t="b">
        <f>L68=L73</f>
        <v>1</v>
      </c>
      <c r="N74" s="536" t="b">
        <f>N68=N73</f>
        <v>1</v>
      </c>
      <c r="P74" s="536" t="b">
        <f>P68=P73</f>
        <v>1</v>
      </c>
      <c r="R74" s="536" t="b">
        <f>R68=R73</f>
        <v>1</v>
      </c>
      <c r="T74" s="536" t="b">
        <f>BS_Quarterly!BZ75</f>
        <v>1</v>
      </c>
      <c r="V74" s="10"/>
      <c r="W74" s="10"/>
      <c r="X74" s="10"/>
      <c r="Y74" s="10"/>
      <c r="Z74" s="10"/>
      <c r="AA74" s="10"/>
      <c r="AB74" s="10"/>
      <c r="AC74" s="10"/>
      <c r="AD74" s="46"/>
      <c r="AE74" s="10"/>
      <c r="AF74" s="10"/>
      <c r="AG74" s="10"/>
      <c r="AH74" s="10"/>
      <c r="AI74" s="10"/>
      <c r="AJ74" s="10"/>
      <c r="AK74" s="10"/>
      <c r="AL74" s="10"/>
      <c r="AM74" s="10"/>
      <c r="AN74" s="10"/>
      <c r="AO74" s="10"/>
      <c r="AP74" s="46"/>
      <c r="AQ74" s="10"/>
      <c r="AR74" s="10"/>
      <c r="AS74" s="10"/>
      <c r="AT74" s="10"/>
      <c r="AU74" s="10"/>
      <c r="AV74" s="10"/>
      <c r="AW74" s="10"/>
      <c r="AX74" s="10"/>
      <c r="AY74" s="10"/>
      <c r="AZ74" s="10"/>
      <c r="BA74" s="10"/>
      <c r="BB74" s="46"/>
      <c r="BC74" s="10"/>
      <c r="BD74" s="10"/>
      <c r="BE74" s="10"/>
      <c r="BF74" s="10"/>
      <c r="BG74" s="10"/>
      <c r="BH74" s="10"/>
      <c r="BI74" s="10"/>
      <c r="BJ74" s="10"/>
      <c r="BK74" s="10"/>
      <c r="BL74" s="10"/>
      <c r="BM74" s="10"/>
      <c r="BN74" s="46"/>
      <c r="BO74" s="10"/>
      <c r="BP74" s="10"/>
    </row>
  </sheetData>
  <phoneticPr fontId="3" type="noConversion"/>
  <conditionalFormatting sqref="G3:G49 I3:I49 K3:K49 M3:M49 O3:O49 Q3:Q49 S3:S49 U3:W49 Y3:Z49 AB3:AC49 AE3:AF49 AH3:AI49 AK3:AL49 AN3:AO49 AQ3:AR49 AT3:AU49 AW3:AX49 AZ3:BA49 BC3:BD49 BF3:BG49 BI3:BJ49 BL3:BM49 BO3:BP49">
    <cfRule type="cellIs" dxfId="13" priority="16" operator="lessThan">
      <formula>0</formula>
    </cfRule>
    <cfRule type="cellIs" dxfId="12" priority="17" operator="greaterThan">
      <formula>0</formula>
    </cfRule>
  </conditionalFormatting>
  <conditionalFormatting sqref="G53 I53 K53 M53 O53 Q53 S53 G61 I61 K61 M61 O61 Q61 S61 G68 I68 K68 M68 O68 Q68 S68">
    <cfRule type="cellIs" dxfId="11" priority="20" operator="lessThan">
      <formula>-0.1</formula>
    </cfRule>
    <cfRule type="cellIs" dxfId="10" priority="21" operator="greaterThan">
      <formula>0.1</formula>
    </cfRule>
  </conditionalFormatting>
  <conditionalFormatting sqref="U53:W53">
    <cfRule type="cellIs" dxfId="9" priority="8" operator="lessThan">
      <formula>-0.1</formula>
    </cfRule>
    <cfRule type="cellIs" dxfId="8" priority="9" operator="greaterThan">
      <formula>0.1</formula>
    </cfRule>
  </conditionalFormatting>
  <conditionalFormatting sqref="U61:W61 U68:W68">
    <cfRule type="cellIs" dxfId="7" priority="12" operator="lessThan">
      <formula>-0.1</formula>
    </cfRule>
    <cfRule type="cellIs" dxfId="6" priority="13" operator="greaterThan">
      <formula>0.1</formula>
    </cfRule>
  </conditionalFormatting>
  <conditionalFormatting sqref="V2:W2">
    <cfRule type="cellIs" dxfId="5" priority="1" operator="lessThan">
      <formula>0</formula>
    </cfRule>
    <cfRule type="cellIs" dxfId="4" priority="2" operator="greaterThan">
      <formula>0</formula>
    </cfRule>
  </conditionalFormatting>
  <conditionalFormatting sqref="Y53:Z53 AB53:AC53 AE53:AF53 AH53:AI53 AK53:AL53 AN53:AO53 AQ53:AR53 AT53:AU53 AW53:AX53 AZ53:BA53 BC53:BD53 BF53:BG53 BI53:BJ53 BL53:BM53 BO53:BP53 Y61:Z61 AB61:AC61 AE61:AF61 AH61:AI61 AK61:AL61 AN61:AO61 AQ61:AR61 AT61:AU61 AW61:AX61 AZ61:BA61 BC61:BD61 BF61:BG61 BI61:BJ61 BL61:BM61 BO61:BP61 Y68:Z68 AB68:AC68 AE68:AF68 AH68:AI68 AK68:AL68 AN68:AO68 AQ68:AR68 AT68:AU68 AW68:AX68 AZ68:BA68 BC68:BD68 BF68:BG68 BI68:BJ68 BL68:BM68 BO68:BP68">
    <cfRule type="cellIs" dxfId="3" priority="24" operator="lessThan">
      <formula>-0.1</formula>
    </cfRule>
    <cfRule type="cellIs" dxfId="2" priority="25" operator="greaterThan">
      <formula>0.1</formula>
    </cfRule>
  </conditionalFormatting>
  <pageMargins left="0.25" right="0.25" top="0.75" bottom="0.75" header="0.3" footer="0.3"/>
  <pageSetup paperSize="9" scale="5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7D76-9040-4016-A65D-DF35E1672DB7}">
  <sheetPr>
    <pageSetUpPr fitToPage="1"/>
  </sheetPr>
  <dimension ref="A1:U107"/>
  <sheetViews>
    <sheetView showGridLines="0" view="pageBreakPreview" zoomScaleNormal="100" zoomScaleSheetLayoutView="100" workbookViewId="0">
      <pane xSplit="3" ySplit="2" topLeftCell="D3" activePane="bottomRight" state="frozen"/>
      <selection pane="topRight" activeCell="B1" sqref="B1"/>
      <selection pane="bottomLeft" activeCell="A2" sqref="A2"/>
      <selection pane="bottomRight" activeCell="V21" sqref="A16:V21"/>
    </sheetView>
  </sheetViews>
  <sheetFormatPr defaultColWidth="8.69921875" defaultRowHeight="16.2" customHeight="1" outlineLevelCol="1"/>
  <cols>
    <col min="1" max="1" width="1.296875" style="173" customWidth="1"/>
    <col min="2" max="2" width="14.19921875" style="6" customWidth="1"/>
    <col min="3" max="3" width="11.19921875" style="6" customWidth="1"/>
    <col min="4" max="5" width="9.19921875" style="539" hidden="1" customWidth="1" outlineLevel="1"/>
    <col min="6" max="6" width="5.69921875" style="540" hidden="1" customWidth="1" outlineLevel="1"/>
    <col min="7" max="7" width="9.19921875" style="539" hidden="1" customWidth="1" outlineLevel="1"/>
    <col min="8" max="8" width="5.69921875" style="540" hidden="1" customWidth="1" outlineLevel="1"/>
    <col min="9" max="9" width="9.19921875" style="539" hidden="1" customWidth="1" outlineLevel="1"/>
    <col min="10" max="10" width="5.69921875" style="540" hidden="1" customWidth="1" outlineLevel="1"/>
    <col min="11" max="11" width="9.19921875" style="539" customWidth="1" collapsed="1"/>
    <col min="12" max="12" width="5.69921875" style="540" customWidth="1"/>
    <col min="13" max="13" width="9.19921875" style="539" customWidth="1"/>
    <col min="14" max="14" width="5.69921875" style="540" customWidth="1"/>
    <col min="15" max="15" width="9.19921875" style="539" customWidth="1"/>
    <col min="16" max="16" width="5.69921875" style="540" customWidth="1"/>
    <col min="17" max="17" width="9.19921875" style="539" customWidth="1"/>
    <col min="18" max="18" width="5.69921875" style="540" customWidth="1"/>
    <col min="19" max="16384" width="8.69921875" style="11"/>
  </cols>
  <sheetData>
    <row r="1" spans="1:21" ht="16.2" customHeight="1" thickBot="1">
      <c r="B1" s="4" t="s">
        <v>446</v>
      </c>
      <c r="C1" s="4"/>
      <c r="Q1" s="553" t="s">
        <v>425</v>
      </c>
    </row>
    <row r="2" spans="1:21" s="149" customFormat="1" ht="16.2" customHeight="1">
      <c r="A2" s="173">
        <v>1</v>
      </c>
      <c r="B2" s="112" t="s">
        <v>241</v>
      </c>
      <c r="C2" s="113"/>
      <c r="D2" s="234">
        <v>2017</v>
      </c>
      <c r="E2" s="468">
        <v>2018</v>
      </c>
      <c r="F2" s="541" t="s">
        <v>5</v>
      </c>
      <c r="G2" s="468">
        <v>2019</v>
      </c>
      <c r="H2" s="541" t="s">
        <v>5</v>
      </c>
      <c r="I2" s="468">
        <v>2020</v>
      </c>
      <c r="J2" s="541" t="s">
        <v>5</v>
      </c>
      <c r="K2" s="468">
        <v>2021</v>
      </c>
      <c r="L2" s="541" t="s">
        <v>5</v>
      </c>
      <c r="M2" s="468">
        <v>2022</v>
      </c>
      <c r="N2" s="541" t="s">
        <v>5</v>
      </c>
      <c r="O2" s="468">
        <v>2023</v>
      </c>
      <c r="P2" s="541" t="s">
        <v>5</v>
      </c>
      <c r="Q2" s="468">
        <v>2024</v>
      </c>
      <c r="R2" s="541" t="s">
        <v>5</v>
      </c>
      <c r="S2" s="11"/>
    </row>
    <row r="3" spans="1:21" s="22" customFormat="1" ht="16.2" customHeight="1">
      <c r="A3" s="173">
        <f>A2+1</f>
        <v>2</v>
      </c>
      <c r="B3" s="114" t="s">
        <v>83</v>
      </c>
      <c r="C3" s="115" t="s">
        <v>84</v>
      </c>
      <c r="D3" s="542">
        <v>4405.8180000000002</v>
      </c>
      <c r="E3" s="542">
        <v>6188.9480000000003</v>
      </c>
      <c r="F3" s="543">
        <f t="shared" ref="F3:F10" si="0">E3/D3-1</f>
        <v>0.40472166576104596</v>
      </c>
      <c r="G3" s="542">
        <v>7740.0239999999994</v>
      </c>
      <c r="H3" s="543">
        <f t="shared" ref="H3:H10" si="1">G3/E3-1</f>
        <v>0.25062029928188112</v>
      </c>
      <c r="I3" s="542">
        <v>8366.6479999999992</v>
      </c>
      <c r="J3" s="543">
        <f t="shared" ref="J3:J11" si="2">I3/G3-1</f>
        <v>8.0958922091197705E-2</v>
      </c>
      <c r="K3" s="542">
        <v>9137.4449999999997</v>
      </c>
      <c r="L3" s="543">
        <f t="shared" ref="L3:L11" si="3">K3/I3-1</f>
        <v>9.2127337017166244E-2</v>
      </c>
      <c r="M3" s="542">
        <v>10022.963778000001</v>
      </c>
      <c r="N3" s="543">
        <f t="shared" ref="N3:N11" si="4">M3/K3-1</f>
        <v>9.6910983103044801E-2</v>
      </c>
      <c r="O3" s="542">
        <v>9671.0910000000003</v>
      </c>
      <c r="P3" s="543">
        <f t="shared" ref="P3:P11" si="5">O3/M3-1</f>
        <v>-3.5106659646156446E-2</v>
      </c>
      <c r="Q3" s="542">
        <f>'SG&amp;A_YTD'!AE3</f>
        <v>12486.143</v>
      </c>
      <c r="R3" s="543">
        <f t="shared" ref="R3:R12" si="6">Q3/O3-1</f>
        <v>0.29107905199113526</v>
      </c>
      <c r="S3" s="11"/>
    </row>
    <row r="4" spans="1:21" s="22" customFormat="1" ht="16.2" customHeight="1">
      <c r="A4" s="173">
        <f t="shared" ref="A4:A35" si="7">A3+1</f>
        <v>3</v>
      </c>
      <c r="B4" s="116" t="s">
        <v>94</v>
      </c>
      <c r="C4" s="115" t="s">
        <v>277</v>
      </c>
      <c r="D4" s="542">
        <v>1527.058</v>
      </c>
      <c r="E4" s="542">
        <v>1528.768</v>
      </c>
      <c r="F4" s="543">
        <f t="shared" si="0"/>
        <v>1.1198002957319986E-3</v>
      </c>
      <c r="G4" s="542">
        <v>1923.598</v>
      </c>
      <c r="H4" s="543">
        <f t="shared" si="1"/>
        <v>0.25826678737388531</v>
      </c>
      <c r="I4" s="542">
        <v>3115.05</v>
      </c>
      <c r="J4" s="543">
        <f t="shared" si="2"/>
        <v>0.61938721084135051</v>
      </c>
      <c r="K4" s="542">
        <v>4700.5929999999998</v>
      </c>
      <c r="L4" s="543">
        <f t="shared" si="3"/>
        <v>0.50899439816375325</v>
      </c>
      <c r="M4" s="542">
        <v>4429.7771059999995</v>
      </c>
      <c r="N4" s="543">
        <f t="shared" si="4"/>
        <v>-5.7613133917359005E-2</v>
      </c>
      <c r="O4" s="542">
        <v>9200.643</v>
      </c>
      <c r="P4" s="543">
        <f t="shared" si="5"/>
        <v>1.0769990859219547</v>
      </c>
      <c r="Q4" s="542">
        <f>'SG&amp;A_YTD'!AE4</f>
        <v>12617.668000000001</v>
      </c>
      <c r="R4" s="543">
        <f t="shared" si="6"/>
        <v>0.37138980395174581</v>
      </c>
      <c r="S4" s="11"/>
    </row>
    <row r="5" spans="1:21" s="22" customFormat="1" ht="16.2" customHeight="1">
      <c r="A5" s="173">
        <f t="shared" si="7"/>
        <v>4</v>
      </c>
      <c r="B5" s="116" t="s">
        <v>97</v>
      </c>
      <c r="C5" s="115" t="s">
        <v>119</v>
      </c>
      <c r="D5" s="542">
        <v>1312.066</v>
      </c>
      <c r="E5" s="542">
        <v>1347.8890000000001</v>
      </c>
      <c r="F5" s="543">
        <f t="shared" si="0"/>
        <v>2.7302742392532053E-2</v>
      </c>
      <c r="G5" s="542">
        <v>2343.8130000000001</v>
      </c>
      <c r="H5" s="543">
        <f t="shared" si="1"/>
        <v>0.73887686597338487</v>
      </c>
      <c r="I5" s="542">
        <v>840.21799999999985</v>
      </c>
      <c r="J5" s="543">
        <f t="shared" si="2"/>
        <v>-0.64151662269984855</v>
      </c>
      <c r="K5" s="542">
        <v>4215.0730000000003</v>
      </c>
      <c r="L5" s="543">
        <f t="shared" si="3"/>
        <v>4.0166421095477611</v>
      </c>
      <c r="M5" s="542">
        <v>5914.1873810000006</v>
      </c>
      <c r="N5" s="543">
        <f t="shared" si="4"/>
        <v>0.40310437826343692</v>
      </c>
      <c r="O5" s="542">
        <v>9029.7379999999994</v>
      </c>
      <c r="P5" s="543">
        <f t="shared" si="5"/>
        <v>0.52679267975327582</v>
      </c>
      <c r="Q5" s="542">
        <f>'SG&amp;A_YTD'!AE5</f>
        <v>12820.742999999999</v>
      </c>
      <c r="R5" s="543">
        <f t="shared" si="6"/>
        <v>0.41983554783095589</v>
      </c>
      <c r="S5" s="11"/>
    </row>
    <row r="6" spans="1:21" s="22" customFormat="1" ht="16.2" customHeight="1">
      <c r="A6" s="173">
        <f t="shared" si="7"/>
        <v>5</v>
      </c>
      <c r="B6" s="117" t="s">
        <v>273</v>
      </c>
      <c r="C6" s="118" t="s">
        <v>120</v>
      </c>
      <c r="D6" s="544">
        <v>1381.8040000000001</v>
      </c>
      <c r="E6" s="544">
        <v>1647.8549999999998</v>
      </c>
      <c r="F6" s="545">
        <f t="shared" si="0"/>
        <v>0.19253888395170349</v>
      </c>
      <c r="G6" s="544">
        <v>2540.9119999999998</v>
      </c>
      <c r="H6" s="545">
        <f t="shared" si="1"/>
        <v>0.54195120323086687</v>
      </c>
      <c r="I6" s="544">
        <v>2825.7939999999999</v>
      </c>
      <c r="J6" s="545">
        <f t="shared" si="2"/>
        <v>0.11211801117079223</v>
      </c>
      <c r="K6" s="544">
        <v>2264.7820000000002</v>
      </c>
      <c r="L6" s="545">
        <f t="shared" si="3"/>
        <v>-0.19853251864785604</v>
      </c>
      <c r="M6" s="544">
        <v>6676.4098190000004</v>
      </c>
      <c r="N6" s="545">
        <f t="shared" si="4"/>
        <v>1.9479260339405737</v>
      </c>
      <c r="O6" s="544">
        <v>7499.3389999999999</v>
      </c>
      <c r="P6" s="545">
        <f t="shared" si="5"/>
        <v>0.12325923712143516</v>
      </c>
      <c r="Q6" s="544">
        <f>'SG&amp;A_YTD'!AE6</f>
        <v>10395.457000000002</v>
      </c>
      <c r="R6" s="545">
        <f t="shared" si="6"/>
        <v>0.38618310227074715</v>
      </c>
      <c r="S6" s="11"/>
    </row>
    <row r="7" spans="1:21" s="22" customFormat="1" ht="16.2" customHeight="1">
      <c r="A7" s="173">
        <f t="shared" si="7"/>
        <v>6</v>
      </c>
      <c r="B7" s="117" t="s">
        <v>264</v>
      </c>
      <c r="C7" s="118" t="s">
        <v>275</v>
      </c>
      <c r="D7" s="544">
        <v>1131.7339999999999</v>
      </c>
      <c r="E7" s="544">
        <v>1599.3979999999999</v>
      </c>
      <c r="F7" s="545">
        <f t="shared" si="0"/>
        <v>0.41322784329179818</v>
      </c>
      <c r="G7" s="544">
        <v>1908.2040000000002</v>
      </c>
      <c r="H7" s="545">
        <f t="shared" si="1"/>
        <v>0.19307639499361651</v>
      </c>
      <c r="I7" s="544">
        <v>926.50200000000007</v>
      </c>
      <c r="J7" s="545">
        <f t="shared" si="2"/>
        <v>-0.5144638623543395</v>
      </c>
      <c r="K7" s="544">
        <v>714.71399999999994</v>
      </c>
      <c r="L7" s="545">
        <f t="shared" si="3"/>
        <v>-0.22858882117901536</v>
      </c>
      <c r="M7" s="544">
        <v>3826.2594979999994</v>
      </c>
      <c r="N7" s="545">
        <f t="shared" si="4"/>
        <v>4.3535533066373402</v>
      </c>
      <c r="O7" s="544">
        <v>3195.529</v>
      </c>
      <c r="P7" s="545">
        <f t="shared" si="5"/>
        <v>-0.16484258277037522</v>
      </c>
      <c r="Q7" s="544">
        <f>'SG&amp;A_YTD'!AE7</f>
        <v>3423.7660000000001</v>
      </c>
      <c r="R7" s="545">
        <f t="shared" si="6"/>
        <v>7.1423855017432203E-2</v>
      </c>
      <c r="S7" s="11"/>
    </row>
    <row r="8" spans="1:21" s="22" customFormat="1" ht="16.8" customHeight="1">
      <c r="A8" s="173">
        <f t="shared" si="7"/>
        <v>7</v>
      </c>
      <c r="B8" s="117" t="s">
        <v>91</v>
      </c>
      <c r="C8" s="118" t="s">
        <v>92</v>
      </c>
      <c r="D8" s="544">
        <v>187.054</v>
      </c>
      <c r="E8" s="544">
        <v>472.65399999999994</v>
      </c>
      <c r="F8" s="545">
        <f t="shared" si="0"/>
        <v>1.5268318239652716</v>
      </c>
      <c r="G8" s="544">
        <v>665.14400000000001</v>
      </c>
      <c r="H8" s="545">
        <f t="shared" si="1"/>
        <v>0.4072535089092657</v>
      </c>
      <c r="I8" s="544">
        <v>739.63800000000003</v>
      </c>
      <c r="J8" s="545">
        <f t="shared" si="2"/>
        <v>0.11199680069278228</v>
      </c>
      <c r="K8" s="544">
        <v>956.85199999999998</v>
      </c>
      <c r="L8" s="545">
        <f t="shared" si="3"/>
        <v>0.29367609560352492</v>
      </c>
      <c r="M8" s="544">
        <v>1430.1504489999998</v>
      </c>
      <c r="N8" s="545">
        <f t="shared" si="4"/>
        <v>0.49464122873756833</v>
      </c>
      <c r="O8" s="544">
        <v>1972.473</v>
      </c>
      <c r="P8" s="545">
        <f t="shared" si="5"/>
        <v>0.37920664317464436</v>
      </c>
      <c r="Q8" s="544">
        <f>'SG&amp;A_YTD'!AE8</f>
        <v>2561.654</v>
      </c>
      <c r="R8" s="545">
        <f t="shared" si="6"/>
        <v>0.29870168058067215</v>
      </c>
      <c r="S8" s="11"/>
    </row>
    <row r="9" spans="1:21" s="22" customFormat="1" ht="16.2" customHeight="1">
      <c r="A9" s="173">
        <f t="shared" si="7"/>
        <v>8</v>
      </c>
      <c r="B9" s="117" t="s">
        <v>88</v>
      </c>
      <c r="C9" s="118" t="s">
        <v>111</v>
      </c>
      <c r="D9" s="544">
        <v>501.255</v>
      </c>
      <c r="E9" s="544">
        <v>664.06700000000001</v>
      </c>
      <c r="F9" s="545">
        <f t="shared" si="0"/>
        <v>0.32480873008748046</v>
      </c>
      <c r="G9" s="544">
        <v>910.00299999999993</v>
      </c>
      <c r="H9" s="545">
        <f t="shared" si="1"/>
        <v>0.37034817269944131</v>
      </c>
      <c r="I9" s="544">
        <v>840.827</v>
      </c>
      <c r="J9" s="545">
        <f t="shared" si="2"/>
        <v>-7.6017331810993904E-2</v>
      </c>
      <c r="K9" s="544">
        <v>1084.4470000000001</v>
      </c>
      <c r="L9" s="545">
        <f t="shared" si="3"/>
        <v>0.2897385550178575</v>
      </c>
      <c r="M9" s="544">
        <v>1591.4305330000002</v>
      </c>
      <c r="N9" s="545">
        <f t="shared" si="4"/>
        <v>0.46750420536918824</v>
      </c>
      <c r="O9" s="544">
        <v>1434.36</v>
      </c>
      <c r="P9" s="545">
        <f t="shared" si="5"/>
        <v>-9.8697699800887384E-2</v>
      </c>
      <c r="Q9" s="544">
        <f>'SG&amp;A_YTD'!AE9</f>
        <v>2094.0329999999999</v>
      </c>
      <c r="R9" s="545">
        <f t="shared" si="6"/>
        <v>0.45990755458880628</v>
      </c>
      <c r="S9" s="11"/>
    </row>
    <row r="10" spans="1:21" s="144" customFormat="1" ht="16.2" customHeight="1">
      <c r="A10" s="173">
        <f t="shared" si="7"/>
        <v>9</v>
      </c>
      <c r="B10" s="117" t="s">
        <v>276</v>
      </c>
      <c r="C10" s="118" t="s">
        <v>100</v>
      </c>
      <c r="D10" s="544">
        <v>278.92200000000003</v>
      </c>
      <c r="E10" s="544">
        <v>707.80200000000002</v>
      </c>
      <c r="F10" s="545">
        <f t="shared" si="0"/>
        <v>1.5376341772968787</v>
      </c>
      <c r="G10" s="544">
        <v>706.80700000000002</v>
      </c>
      <c r="H10" s="545">
        <f t="shared" si="1"/>
        <v>-1.405760368012543E-3</v>
      </c>
      <c r="I10" s="544">
        <v>537.25799999999992</v>
      </c>
      <c r="J10" s="545">
        <f t="shared" si="2"/>
        <v>-0.2398801936030629</v>
      </c>
      <c r="K10" s="544">
        <v>513.26400000000001</v>
      </c>
      <c r="L10" s="545">
        <f t="shared" si="3"/>
        <v>-4.466010743441684E-2</v>
      </c>
      <c r="M10" s="544">
        <v>1159.7526730000002</v>
      </c>
      <c r="N10" s="545">
        <f t="shared" si="4"/>
        <v>1.259563641712647</v>
      </c>
      <c r="O10" s="544">
        <v>1046.046</v>
      </c>
      <c r="P10" s="545">
        <f t="shared" si="5"/>
        <v>-9.8043898192420986E-2</v>
      </c>
      <c r="Q10" s="544">
        <f>'SG&amp;A_YTD'!AE10</f>
        <v>883.61500000000001</v>
      </c>
      <c r="R10" s="545">
        <f t="shared" si="6"/>
        <v>-0.15528093410806032</v>
      </c>
      <c r="S10" s="11"/>
      <c r="T10" s="22"/>
      <c r="U10" s="22"/>
    </row>
    <row r="11" spans="1:21" ht="16.2" customHeight="1">
      <c r="A11" s="173">
        <f t="shared" si="7"/>
        <v>10</v>
      </c>
      <c r="B11" s="119" t="s">
        <v>87</v>
      </c>
      <c r="C11" s="120" t="s">
        <v>244</v>
      </c>
      <c r="D11" s="546">
        <v>358.15199999999999</v>
      </c>
      <c r="E11" s="546">
        <v>394.56899999999996</v>
      </c>
      <c r="F11" s="475">
        <f t="shared" ref="F11:F27" si="8">E11/D11-1</f>
        <v>0.10168029216645436</v>
      </c>
      <c r="G11" s="546">
        <v>481.48200000000003</v>
      </c>
      <c r="H11" s="475">
        <f t="shared" ref="H11:H27" si="9">G11/E11-1</f>
        <v>0.22027326019023308</v>
      </c>
      <c r="I11" s="546">
        <v>506.62</v>
      </c>
      <c r="J11" s="475">
        <f t="shared" si="2"/>
        <v>5.2209636081930411E-2</v>
      </c>
      <c r="K11" s="546">
        <v>577.90699999999993</v>
      </c>
      <c r="L11" s="475">
        <f t="shared" si="3"/>
        <v>0.14071098653823366</v>
      </c>
      <c r="M11" s="546">
        <v>787.51774899999998</v>
      </c>
      <c r="N11" s="475">
        <f t="shared" si="4"/>
        <v>0.36270671405606802</v>
      </c>
      <c r="O11" s="546">
        <v>747.37899999999718</v>
      </c>
      <c r="P11" s="475">
        <f t="shared" si="5"/>
        <v>-5.0968691246605524E-2</v>
      </c>
      <c r="Q11" s="546">
        <f>'SG&amp;A_YTD'!AE11</f>
        <v>921.49300000000005</v>
      </c>
      <c r="R11" s="475">
        <f t="shared" si="6"/>
        <v>0.23296613900043162</v>
      </c>
      <c r="T11" s="22"/>
      <c r="U11" s="22"/>
    </row>
    <row r="12" spans="1:21" ht="16.2" customHeight="1">
      <c r="A12" s="173">
        <f t="shared" si="7"/>
        <v>11</v>
      </c>
      <c r="B12" s="119" t="s">
        <v>245</v>
      </c>
      <c r="C12" s="120" t="s">
        <v>110</v>
      </c>
      <c r="D12" s="546">
        <v>77.647999999999996</v>
      </c>
      <c r="E12" s="546">
        <v>79.814999999999998</v>
      </c>
      <c r="F12" s="475">
        <f t="shared" si="8"/>
        <v>2.7907995054605506E-2</v>
      </c>
      <c r="G12" s="546">
        <v>8.1820000000000004</v>
      </c>
      <c r="H12" s="475">
        <f t="shared" si="9"/>
        <v>-0.89748794086324624</v>
      </c>
      <c r="I12" s="546" t="s">
        <v>29</v>
      </c>
      <c r="J12" s="475" t="s">
        <v>29</v>
      </c>
      <c r="K12" s="546" t="s">
        <v>29</v>
      </c>
      <c r="L12" s="475" t="s">
        <v>29</v>
      </c>
      <c r="M12" s="546" t="s">
        <v>29</v>
      </c>
      <c r="N12" s="475" t="s">
        <v>29</v>
      </c>
      <c r="O12" s="546">
        <v>1528.7190000000001</v>
      </c>
      <c r="P12" s="475" t="s">
        <v>29</v>
      </c>
      <c r="Q12" s="546">
        <f>'SG&amp;A_YTD'!AE12</f>
        <v>1958.11</v>
      </c>
      <c r="R12" s="475">
        <f t="shared" si="6"/>
        <v>0.28088288298896003</v>
      </c>
      <c r="T12" s="22"/>
      <c r="U12" s="22"/>
    </row>
    <row r="13" spans="1:21" ht="16.2" customHeight="1">
      <c r="A13" s="173">
        <f t="shared" si="7"/>
        <v>12</v>
      </c>
      <c r="B13" s="119" t="s">
        <v>246</v>
      </c>
      <c r="C13" s="120" t="s">
        <v>247</v>
      </c>
      <c r="D13" s="546">
        <v>427.22500000000002</v>
      </c>
      <c r="E13" s="546">
        <v>432.92999999999995</v>
      </c>
      <c r="F13" s="475">
        <f t="shared" si="8"/>
        <v>1.3353619287260532E-2</v>
      </c>
      <c r="G13" s="546">
        <v>398.91499999999996</v>
      </c>
      <c r="H13" s="475">
        <f t="shared" si="9"/>
        <v>-7.8569283717922045E-2</v>
      </c>
      <c r="I13" s="546">
        <v>38.984999999999999</v>
      </c>
      <c r="J13" s="475">
        <f t="shared" ref="J13:J27" si="10">I13/G13-1</f>
        <v>-0.90227241392276547</v>
      </c>
      <c r="K13" s="546">
        <v>7.3679999999999994</v>
      </c>
      <c r="L13" s="475">
        <f t="shared" ref="L13:L27" si="11">K13/I13-1</f>
        <v>-0.81100423239707586</v>
      </c>
      <c r="M13" s="546">
        <v>312.864215</v>
      </c>
      <c r="N13" s="475">
        <f t="shared" ref="N13:N27" si="12">M13/K13-1</f>
        <v>41.462569896851249</v>
      </c>
      <c r="O13" s="546">
        <v>1011.602</v>
      </c>
      <c r="P13" s="475">
        <f t="shared" ref="P13:P27" si="13">O13/M13-1</f>
        <v>2.2333579600978015</v>
      </c>
      <c r="Q13" s="546">
        <f>'SG&amp;A_YTD'!AE13</f>
        <v>1231.723</v>
      </c>
      <c r="R13" s="475">
        <f t="shared" ref="R13:R27" si="14">Q13/O13-1</f>
        <v>0.21759644603312367</v>
      </c>
      <c r="T13" s="22"/>
      <c r="U13" s="22"/>
    </row>
    <row r="14" spans="1:21" ht="16.2" customHeight="1">
      <c r="A14" s="173">
        <f t="shared" si="7"/>
        <v>13</v>
      </c>
      <c r="B14" s="119" t="s">
        <v>89</v>
      </c>
      <c r="C14" s="120" t="s">
        <v>269</v>
      </c>
      <c r="D14" s="546">
        <v>8.8160000000000007</v>
      </c>
      <c r="E14" s="546">
        <v>19.853999999999999</v>
      </c>
      <c r="F14" s="475">
        <f t="shared" si="8"/>
        <v>1.2520417422867509</v>
      </c>
      <c r="G14" s="546">
        <v>108.90300000000002</v>
      </c>
      <c r="H14" s="475">
        <f t="shared" si="9"/>
        <v>4.4851919008763987</v>
      </c>
      <c r="I14" s="546">
        <v>52.594000000000001</v>
      </c>
      <c r="J14" s="475">
        <f t="shared" si="10"/>
        <v>-0.51705646309100772</v>
      </c>
      <c r="K14" s="546">
        <v>37.125000000000007</v>
      </c>
      <c r="L14" s="475">
        <f t="shared" si="11"/>
        <v>-0.29412100239571037</v>
      </c>
      <c r="M14" s="546">
        <v>58.869181999999995</v>
      </c>
      <c r="N14" s="475">
        <f t="shared" si="12"/>
        <v>0.58570187205387159</v>
      </c>
      <c r="O14" s="546">
        <v>180.05600000000001</v>
      </c>
      <c r="P14" s="475">
        <f t="shared" si="13"/>
        <v>2.058578255767169</v>
      </c>
      <c r="Q14" s="546">
        <f>'SG&amp;A_YTD'!AE14</f>
        <v>236.85900000000004</v>
      </c>
      <c r="R14" s="475">
        <f t="shared" si="14"/>
        <v>0.31547407473230571</v>
      </c>
      <c r="T14" s="22"/>
      <c r="U14" s="22"/>
    </row>
    <row r="15" spans="1:21" ht="16.2" customHeight="1">
      <c r="A15" s="173">
        <f t="shared" si="7"/>
        <v>14</v>
      </c>
      <c r="B15" s="119" t="s">
        <v>248</v>
      </c>
      <c r="C15" s="120" t="s">
        <v>112</v>
      </c>
      <c r="D15" s="546">
        <v>31.298999999999999</v>
      </c>
      <c r="E15" s="546">
        <v>29.383999999999997</v>
      </c>
      <c r="F15" s="475">
        <f t="shared" si="8"/>
        <v>-6.1184063388606713E-2</v>
      </c>
      <c r="G15" s="546">
        <v>34.828000000000003</v>
      </c>
      <c r="H15" s="475">
        <f t="shared" si="9"/>
        <v>0.1852708957255651</v>
      </c>
      <c r="I15" s="546">
        <v>33.83</v>
      </c>
      <c r="J15" s="475">
        <f t="shared" si="10"/>
        <v>-2.8655105087860511E-2</v>
      </c>
      <c r="K15" s="546">
        <v>35.844000000000001</v>
      </c>
      <c r="L15" s="475">
        <f t="shared" si="11"/>
        <v>5.9532958912208223E-2</v>
      </c>
      <c r="M15" s="546">
        <v>36.580215000000003</v>
      </c>
      <c r="N15" s="475">
        <f t="shared" si="12"/>
        <v>2.0539420823568744E-2</v>
      </c>
      <c r="O15" s="546">
        <v>55.616</v>
      </c>
      <c r="P15" s="475">
        <f t="shared" si="13"/>
        <v>0.52038472163162508</v>
      </c>
      <c r="Q15" s="546">
        <f>'SG&amp;A_YTD'!AE15</f>
        <v>58.692999999999998</v>
      </c>
      <c r="R15" s="475">
        <f t="shared" si="14"/>
        <v>5.5325805523590343E-2</v>
      </c>
      <c r="T15" s="22"/>
      <c r="U15" s="22"/>
    </row>
    <row r="16" spans="1:21" ht="16.2" customHeight="1">
      <c r="A16" s="173">
        <f t="shared" si="7"/>
        <v>15</v>
      </c>
      <c r="B16" s="119" t="s">
        <v>249</v>
      </c>
      <c r="C16" s="120" t="s">
        <v>113</v>
      </c>
      <c r="D16" s="546">
        <v>29.652999999999999</v>
      </c>
      <c r="E16" s="546">
        <v>79.475999999999999</v>
      </c>
      <c r="F16" s="475">
        <f t="shared" si="8"/>
        <v>1.6802009914679799</v>
      </c>
      <c r="G16" s="546">
        <v>64.050999999999988</v>
      </c>
      <c r="H16" s="475">
        <f t="shared" si="9"/>
        <v>-0.19408374855302246</v>
      </c>
      <c r="I16" s="546">
        <v>58.138000000000005</v>
      </c>
      <c r="J16" s="475">
        <f t="shared" si="10"/>
        <v>-9.2317059842937366E-2</v>
      </c>
      <c r="K16" s="546">
        <v>82.864000000000004</v>
      </c>
      <c r="L16" s="475">
        <f t="shared" si="11"/>
        <v>0.42529842787849592</v>
      </c>
      <c r="M16" s="546">
        <v>134.354623</v>
      </c>
      <c r="N16" s="475">
        <f t="shared" si="12"/>
        <v>0.62138712830662279</v>
      </c>
      <c r="O16" s="546">
        <v>150.208</v>
      </c>
      <c r="P16" s="475">
        <f t="shared" si="13"/>
        <v>0.1179965128553857</v>
      </c>
      <c r="Q16" s="546">
        <f>'SG&amp;A_YTD'!AE16</f>
        <v>182.36199999999999</v>
      </c>
      <c r="R16" s="475">
        <f t="shared" si="14"/>
        <v>0.21406316574350237</v>
      </c>
      <c r="T16" s="22"/>
      <c r="U16" s="22"/>
    </row>
    <row r="17" spans="1:21" ht="16.2" customHeight="1">
      <c r="A17" s="173">
        <f t="shared" si="7"/>
        <v>16</v>
      </c>
      <c r="B17" s="119" t="s">
        <v>90</v>
      </c>
      <c r="C17" s="120" t="s">
        <v>270</v>
      </c>
      <c r="D17" s="546">
        <v>34.83</v>
      </c>
      <c r="E17" s="546">
        <v>187.953</v>
      </c>
      <c r="F17" s="475">
        <f t="shared" si="8"/>
        <v>4.3962962962962964</v>
      </c>
      <c r="G17" s="546">
        <v>175.70699999999999</v>
      </c>
      <c r="H17" s="475">
        <f t="shared" si="9"/>
        <v>-6.5154586518970214E-2</v>
      </c>
      <c r="I17" s="546">
        <v>194.363</v>
      </c>
      <c r="J17" s="475">
        <f t="shared" si="10"/>
        <v>0.10617676017460886</v>
      </c>
      <c r="K17" s="546">
        <v>180.71099999999998</v>
      </c>
      <c r="L17" s="475">
        <f t="shared" si="11"/>
        <v>-7.0239706116904999E-2</v>
      </c>
      <c r="M17" s="546">
        <v>375.00891499999994</v>
      </c>
      <c r="N17" s="475">
        <f t="shared" si="12"/>
        <v>1.0751858768973666</v>
      </c>
      <c r="O17" s="546">
        <v>418.02100000000002</v>
      </c>
      <c r="P17" s="475">
        <f t="shared" si="13"/>
        <v>0.11469616662313231</v>
      </c>
      <c r="Q17" s="546">
        <f>'SG&amp;A_YTD'!AE17</f>
        <v>535.61699999999996</v>
      </c>
      <c r="R17" s="475">
        <f t="shared" si="14"/>
        <v>0.28131601043966681</v>
      </c>
      <c r="T17" s="22"/>
      <c r="U17" s="22"/>
    </row>
    <row r="18" spans="1:21" ht="16.2" customHeight="1">
      <c r="A18" s="173">
        <f t="shared" si="7"/>
        <v>17</v>
      </c>
      <c r="B18" s="119" t="s">
        <v>116</v>
      </c>
      <c r="C18" s="120" t="s">
        <v>93</v>
      </c>
      <c r="D18" s="546">
        <v>343.93</v>
      </c>
      <c r="E18" s="546">
        <v>196.27600000000001</v>
      </c>
      <c r="F18" s="475">
        <f t="shared" si="8"/>
        <v>-0.42931410461431108</v>
      </c>
      <c r="G18" s="546">
        <v>63.287999999999997</v>
      </c>
      <c r="H18" s="475">
        <f t="shared" si="9"/>
        <v>-0.67755609447920273</v>
      </c>
      <c r="I18" s="546">
        <v>11.507</v>
      </c>
      <c r="J18" s="475">
        <f t="shared" si="10"/>
        <v>-0.81818038174693464</v>
      </c>
      <c r="K18" s="546">
        <v>5.3230000000000004</v>
      </c>
      <c r="L18" s="475">
        <f t="shared" si="11"/>
        <v>-0.5374120100808204</v>
      </c>
      <c r="M18" s="546">
        <v>5.7470999999999997</v>
      </c>
      <c r="N18" s="475">
        <f t="shared" si="12"/>
        <v>7.9673116663535382E-2</v>
      </c>
      <c r="O18" s="546">
        <v>12.551</v>
      </c>
      <c r="P18" s="475">
        <f t="shared" si="13"/>
        <v>1.1838840458666113</v>
      </c>
      <c r="Q18" s="546">
        <f>'SG&amp;A_YTD'!AE18</f>
        <v>33.686</v>
      </c>
      <c r="R18" s="475">
        <f t="shared" si="14"/>
        <v>1.68392956736515</v>
      </c>
      <c r="T18" s="22"/>
      <c r="U18" s="22"/>
    </row>
    <row r="19" spans="1:21" ht="16.2" customHeight="1">
      <c r="A19" s="173">
        <f t="shared" si="7"/>
        <v>18</v>
      </c>
      <c r="B19" s="119" t="s">
        <v>250</v>
      </c>
      <c r="C19" s="120" t="s">
        <v>114</v>
      </c>
      <c r="D19" s="546">
        <v>54.838999999999999</v>
      </c>
      <c r="E19" s="546">
        <v>13.612</v>
      </c>
      <c r="F19" s="475">
        <f t="shared" si="8"/>
        <v>-0.75178249056328528</v>
      </c>
      <c r="G19" s="546">
        <v>9.23</v>
      </c>
      <c r="H19" s="475">
        <f t="shared" si="9"/>
        <v>-0.32192183367616811</v>
      </c>
      <c r="I19" s="546">
        <v>8.7129999999999992</v>
      </c>
      <c r="J19" s="475">
        <f t="shared" si="10"/>
        <v>-5.6013001083423775E-2</v>
      </c>
      <c r="K19" s="546">
        <v>39.811</v>
      </c>
      <c r="L19" s="475">
        <f t="shared" si="11"/>
        <v>3.5691495466544252</v>
      </c>
      <c r="M19" s="546">
        <v>69.527923000000015</v>
      </c>
      <c r="N19" s="475">
        <f t="shared" si="12"/>
        <v>0.74645005149330634</v>
      </c>
      <c r="O19" s="546">
        <v>52.887</v>
      </c>
      <c r="P19" s="475">
        <f t="shared" si="13"/>
        <v>-0.23934158079193613</v>
      </c>
      <c r="Q19" s="546">
        <f>'SG&amp;A_YTD'!AE19</f>
        <v>90.287999999999997</v>
      </c>
      <c r="R19" s="475">
        <f t="shared" si="14"/>
        <v>0.70718702138521738</v>
      </c>
      <c r="T19" s="22"/>
      <c r="U19" s="22"/>
    </row>
    <row r="20" spans="1:21" ht="16.2" customHeight="1">
      <c r="A20" s="173">
        <f t="shared" si="7"/>
        <v>19</v>
      </c>
      <c r="B20" s="119" t="s">
        <v>251</v>
      </c>
      <c r="C20" s="120" t="s">
        <v>115</v>
      </c>
      <c r="D20" s="546">
        <v>35.457000000000001</v>
      </c>
      <c r="E20" s="546">
        <v>38.451000000000001</v>
      </c>
      <c r="F20" s="475">
        <f t="shared" si="8"/>
        <v>8.4440307978678408E-2</v>
      </c>
      <c r="G20" s="546">
        <v>41.146999999999998</v>
      </c>
      <c r="H20" s="475">
        <f t="shared" si="9"/>
        <v>7.0115211567969515E-2</v>
      </c>
      <c r="I20" s="546">
        <v>27.54</v>
      </c>
      <c r="J20" s="475">
        <f t="shared" si="10"/>
        <v>-0.33069239555739183</v>
      </c>
      <c r="K20" s="546">
        <v>33.750999999999998</v>
      </c>
      <c r="L20" s="475">
        <f t="shared" si="11"/>
        <v>0.22552650689905596</v>
      </c>
      <c r="M20" s="546">
        <v>90.979076000000006</v>
      </c>
      <c r="N20" s="475">
        <f t="shared" si="12"/>
        <v>1.695596456401292</v>
      </c>
      <c r="O20" s="546">
        <v>67.521000000000001</v>
      </c>
      <c r="P20" s="475">
        <f t="shared" si="13"/>
        <v>-0.2578403412230742</v>
      </c>
      <c r="Q20" s="546">
        <f>'SG&amp;A_YTD'!AE20</f>
        <v>73.372</v>
      </c>
      <c r="R20" s="475">
        <f t="shared" si="14"/>
        <v>8.6654522296766956E-2</v>
      </c>
      <c r="T20" s="22"/>
      <c r="U20" s="22"/>
    </row>
    <row r="21" spans="1:21" ht="16.2" customHeight="1">
      <c r="A21" s="173">
        <f t="shared" si="7"/>
        <v>20</v>
      </c>
      <c r="B21" s="119" t="s">
        <v>252</v>
      </c>
      <c r="C21" s="120" t="s">
        <v>278</v>
      </c>
      <c r="D21" s="546">
        <v>49.734000000000002</v>
      </c>
      <c r="E21" s="546">
        <v>58.117000000000004</v>
      </c>
      <c r="F21" s="475">
        <f t="shared" si="8"/>
        <v>0.16855672175976188</v>
      </c>
      <c r="G21" s="546">
        <v>119.28</v>
      </c>
      <c r="H21" s="475">
        <f t="shared" si="9"/>
        <v>1.0524115147030986</v>
      </c>
      <c r="I21" s="546">
        <v>124.22899999999998</v>
      </c>
      <c r="J21" s="475">
        <f t="shared" si="10"/>
        <v>4.1490610328638322E-2</v>
      </c>
      <c r="K21" s="546">
        <v>162.57599999999999</v>
      </c>
      <c r="L21" s="475">
        <f t="shared" si="11"/>
        <v>0.30867993785670023</v>
      </c>
      <c r="M21" s="546">
        <v>194.30017799999999</v>
      </c>
      <c r="N21" s="475">
        <f t="shared" si="12"/>
        <v>0.19513444788898737</v>
      </c>
      <c r="O21" s="546">
        <v>205.48099999999999</v>
      </c>
      <c r="P21" s="475">
        <f t="shared" si="13"/>
        <v>5.7544064627671254E-2</v>
      </c>
      <c r="Q21" s="546">
        <f>'SG&amp;A_YTD'!AE21</f>
        <v>256.11500000000001</v>
      </c>
      <c r="R21" s="475">
        <f t="shared" si="14"/>
        <v>0.24641694365902445</v>
      </c>
      <c r="T21" s="22"/>
      <c r="U21" s="22"/>
    </row>
    <row r="22" spans="1:21" ht="16.2" customHeight="1">
      <c r="A22" s="173">
        <f t="shared" si="7"/>
        <v>21</v>
      </c>
      <c r="B22" s="119" t="s">
        <v>253</v>
      </c>
      <c r="C22" s="120" t="s">
        <v>279</v>
      </c>
      <c r="D22" s="546">
        <v>280.16500000000002</v>
      </c>
      <c r="E22" s="546">
        <v>326.06299999999999</v>
      </c>
      <c r="F22" s="475">
        <f t="shared" si="8"/>
        <v>0.16382488890475244</v>
      </c>
      <c r="G22" s="546">
        <v>306.47500000000002</v>
      </c>
      <c r="H22" s="475">
        <f t="shared" si="9"/>
        <v>-6.0074280123779689E-2</v>
      </c>
      <c r="I22" s="546">
        <v>179.45400000000001</v>
      </c>
      <c r="J22" s="475">
        <f t="shared" si="10"/>
        <v>-0.41445794926176693</v>
      </c>
      <c r="K22" s="546">
        <v>121.602</v>
      </c>
      <c r="L22" s="475">
        <f t="shared" si="11"/>
        <v>-0.322377879568023</v>
      </c>
      <c r="M22" s="546">
        <v>398.529855</v>
      </c>
      <c r="N22" s="475">
        <f t="shared" si="12"/>
        <v>2.2773297725366359</v>
      </c>
      <c r="O22" s="546">
        <v>407.39100000000002</v>
      </c>
      <c r="P22" s="475">
        <f t="shared" si="13"/>
        <v>2.2234582651279755E-2</v>
      </c>
      <c r="Q22" s="546">
        <f>'SG&amp;A_YTD'!AE22</f>
        <v>407.01800000000003</v>
      </c>
      <c r="R22" s="475">
        <f t="shared" si="14"/>
        <v>-9.1558232754285207E-4</v>
      </c>
      <c r="T22" s="22"/>
      <c r="U22" s="22"/>
    </row>
    <row r="23" spans="1:21" ht="16.2" customHeight="1">
      <c r="A23" s="173">
        <f t="shared" si="7"/>
        <v>22</v>
      </c>
      <c r="B23" s="119" t="s">
        <v>254</v>
      </c>
      <c r="C23" s="120" t="s">
        <v>271</v>
      </c>
      <c r="D23" s="546">
        <v>5.4160000000000004</v>
      </c>
      <c r="E23" s="546">
        <v>7.4929999999999994</v>
      </c>
      <c r="F23" s="475">
        <f t="shared" si="8"/>
        <v>0.38349335302806487</v>
      </c>
      <c r="G23" s="546">
        <v>8.7899999999999991</v>
      </c>
      <c r="H23" s="475">
        <f t="shared" si="9"/>
        <v>0.17309488856265842</v>
      </c>
      <c r="I23" s="546">
        <v>9.2030000000000012</v>
      </c>
      <c r="J23" s="475">
        <f t="shared" si="10"/>
        <v>4.6985210466439442E-2</v>
      </c>
      <c r="K23" s="546">
        <v>4.43</v>
      </c>
      <c r="L23" s="475">
        <f t="shared" si="11"/>
        <v>-0.51863522764315995</v>
      </c>
      <c r="M23" s="546">
        <v>4.674995</v>
      </c>
      <c r="N23" s="475">
        <f t="shared" si="12"/>
        <v>5.5303611738149128E-2</v>
      </c>
      <c r="O23" s="546">
        <v>15.805999999999999</v>
      </c>
      <c r="P23" s="475">
        <f t="shared" si="13"/>
        <v>2.3809661828515321</v>
      </c>
      <c r="Q23" s="546">
        <f>'SG&amp;A_YTD'!AE23</f>
        <v>41.975000000000009</v>
      </c>
      <c r="R23" s="475">
        <f t="shared" si="14"/>
        <v>1.6556370998355061</v>
      </c>
      <c r="T23" s="22"/>
      <c r="U23" s="22"/>
    </row>
    <row r="24" spans="1:21" ht="16.2" customHeight="1">
      <c r="A24" s="173">
        <f t="shared" si="7"/>
        <v>23</v>
      </c>
      <c r="B24" s="119" t="s">
        <v>255</v>
      </c>
      <c r="C24" s="120" t="s">
        <v>256</v>
      </c>
      <c r="D24" s="546">
        <v>151.75399999999999</v>
      </c>
      <c r="E24" s="546">
        <v>153.51600000000002</v>
      </c>
      <c r="F24" s="475">
        <f t="shared" si="8"/>
        <v>1.1610896582627372E-2</v>
      </c>
      <c r="G24" s="546">
        <v>199.42500000000001</v>
      </c>
      <c r="H24" s="475">
        <f t="shared" si="9"/>
        <v>0.29905026186195571</v>
      </c>
      <c r="I24" s="546">
        <v>190.55799999999999</v>
      </c>
      <c r="J24" s="475">
        <f t="shared" si="10"/>
        <v>-4.4462830638084538E-2</v>
      </c>
      <c r="K24" s="546">
        <v>263.76000000000005</v>
      </c>
      <c r="L24" s="475">
        <f t="shared" si="11"/>
        <v>0.38414550950366855</v>
      </c>
      <c r="M24" s="546">
        <v>270.25355500000001</v>
      </c>
      <c r="N24" s="475">
        <f t="shared" si="12"/>
        <v>2.4619180315438083E-2</v>
      </c>
      <c r="O24" s="546">
        <v>229.60400000000001</v>
      </c>
      <c r="P24" s="475">
        <f t="shared" si="13"/>
        <v>-0.15041265599632903</v>
      </c>
      <c r="Q24" s="546">
        <f>'SG&amp;A_YTD'!AE24</f>
        <v>432.92899999999997</v>
      </c>
      <c r="R24" s="475">
        <f t="shared" si="14"/>
        <v>0.88554641905193265</v>
      </c>
      <c r="T24" s="22"/>
      <c r="U24" s="22"/>
    </row>
    <row r="25" spans="1:21" ht="16.2" customHeight="1">
      <c r="A25" s="173">
        <f t="shared" si="7"/>
        <v>24</v>
      </c>
      <c r="B25" s="119" t="s">
        <v>257</v>
      </c>
      <c r="C25" s="120" t="s">
        <v>272</v>
      </c>
      <c r="D25" s="546">
        <v>34.146000000000001</v>
      </c>
      <c r="E25" s="546">
        <v>38.474999999999994</v>
      </c>
      <c r="F25" s="475">
        <f t="shared" si="8"/>
        <v>0.12677912493410637</v>
      </c>
      <c r="G25" s="546">
        <v>48.65</v>
      </c>
      <c r="H25" s="475">
        <f t="shared" si="9"/>
        <v>0.26445743989603643</v>
      </c>
      <c r="I25" s="546">
        <v>26.233999999999998</v>
      </c>
      <c r="J25" s="475">
        <f t="shared" si="10"/>
        <v>-0.46076053442959919</v>
      </c>
      <c r="K25" s="546">
        <v>13.427</v>
      </c>
      <c r="L25" s="475">
        <f t="shared" si="11"/>
        <v>-0.48818327361439351</v>
      </c>
      <c r="M25" s="546">
        <v>22.552302000000001</v>
      </c>
      <c r="N25" s="475">
        <f t="shared" si="12"/>
        <v>0.67962329634318919</v>
      </c>
      <c r="O25" s="546">
        <v>19.399000000000001</v>
      </c>
      <c r="P25" s="475">
        <f t="shared" si="13"/>
        <v>-0.13982173527119313</v>
      </c>
      <c r="Q25" s="546">
        <f>'SG&amp;A_YTD'!AE25</f>
        <v>18.643000000000001</v>
      </c>
      <c r="R25" s="475">
        <f t="shared" si="14"/>
        <v>-3.8971080983555839E-2</v>
      </c>
      <c r="T25" s="22"/>
      <c r="U25" s="22"/>
    </row>
    <row r="26" spans="1:21" ht="16.2" customHeight="1">
      <c r="A26" s="173">
        <f t="shared" si="7"/>
        <v>25</v>
      </c>
      <c r="B26" s="119" t="s">
        <v>95</v>
      </c>
      <c r="C26" s="120" t="s">
        <v>258</v>
      </c>
      <c r="D26" s="546">
        <v>199.61600000000001</v>
      </c>
      <c r="E26" s="546">
        <v>253.261</v>
      </c>
      <c r="F26" s="475">
        <f t="shared" si="8"/>
        <v>0.26874098268675839</v>
      </c>
      <c r="G26" s="546">
        <v>252.99799999999999</v>
      </c>
      <c r="H26" s="475">
        <f t="shared" si="9"/>
        <v>-1.038454400796085E-3</v>
      </c>
      <c r="I26" s="546">
        <v>130.80500000000001</v>
      </c>
      <c r="J26" s="475">
        <f t="shared" si="10"/>
        <v>-0.48298010260950675</v>
      </c>
      <c r="K26" s="546">
        <v>160.89800000000002</v>
      </c>
      <c r="L26" s="475">
        <f t="shared" si="11"/>
        <v>0.23006001299644518</v>
      </c>
      <c r="M26" s="546">
        <v>144.54231900000002</v>
      </c>
      <c r="N26" s="475">
        <f t="shared" si="12"/>
        <v>-0.10165248169647856</v>
      </c>
      <c r="O26" s="546">
        <v>137.94499999999999</v>
      </c>
      <c r="P26" s="475">
        <f t="shared" si="13"/>
        <v>-4.5642819664461265E-2</v>
      </c>
      <c r="Q26" s="546">
        <f>'SG&amp;A_YTD'!AE26</f>
        <v>195.06299999999999</v>
      </c>
      <c r="R26" s="475">
        <f t="shared" si="14"/>
        <v>0.41406357606292366</v>
      </c>
      <c r="T26" s="22"/>
      <c r="U26" s="22"/>
    </row>
    <row r="27" spans="1:21" ht="16.2" customHeight="1">
      <c r="A27" s="173">
        <f t="shared" si="7"/>
        <v>26</v>
      </c>
      <c r="B27" s="119" t="s">
        <v>259</v>
      </c>
      <c r="C27" s="120" t="s">
        <v>274</v>
      </c>
      <c r="D27" s="546">
        <v>26.734000000000002</v>
      </c>
      <c r="E27" s="546">
        <v>12.875999999999999</v>
      </c>
      <c r="F27" s="475">
        <f t="shared" si="8"/>
        <v>-0.51836612553302919</v>
      </c>
      <c r="G27" s="546">
        <v>47.385000000000005</v>
      </c>
      <c r="H27" s="475">
        <f t="shared" si="9"/>
        <v>2.6801025163094132</v>
      </c>
      <c r="I27" s="546">
        <v>45.275999999999996</v>
      </c>
      <c r="J27" s="475">
        <f t="shared" si="10"/>
        <v>-4.4507755618866884E-2</v>
      </c>
      <c r="K27" s="546">
        <v>168.73000000000002</v>
      </c>
      <c r="L27" s="475">
        <f t="shared" si="11"/>
        <v>2.7266984715964315</v>
      </c>
      <c r="M27" s="546">
        <v>173.92851100000001</v>
      </c>
      <c r="N27" s="475">
        <f t="shared" si="12"/>
        <v>3.0809642624310962E-2</v>
      </c>
      <c r="O27" s="546">
        <v>190.666</v>
      </c>
      <c r="P27" s="475">
        <f t="shared" si="13"/>
        <v>9.6232003044055103E-2</v>
      </c>
      <c r="Q27" s="546">
        <f>'SG&amp;A_YTD'!AE27</f>
        <v>22.245999999999999</v>
      </c>
      <c r="R27" s="475">
        <f t="shared" si="14"/>
        <v>-0.8833247668698142</v>
      </c>
      <c r="T27" s="22"/>
      <c r="U27" s="22"/>
    </row>
    <row r="28" spans="1:21" ht="16.2" customHeight="1">
      <c r="A28" s="173">
        <f t="shared" si="7"/>
        <v>27</v>
      </c>
      <c r="B28" s="119" t="s">
        <v>260</v>
      </c>
      <c r="C28" s="120" t="s">
        <v>261</v>
      </c>
      <c r="D28" s="546">
        <v>64.316999999999993</v>
      </c>
      <c r="E28" s="546">
        <v>44.683999999999997</v>
      </c>
      <c r="F28" s="475">
        <v>0</v>
      </c>
      <c r="G28" s="546">
        <v>185.83499999999998</v>
      </c>
      <c r="H28" s="475">
        <v>0</v>
      </c>
      <c r="I28" s="546">
        <v>198.52699999999999</v>
      </c>
      <c r="J28" s="475">
        <v>0</v>
      </c>
      <c r="K28" s="546">
        <v>-101.2</v>
      </c>
      <c r="L28" s="475">
        <v>0</v>
      </c>
      <c r="M28" s="546">
        <v>19.724862000000002</v>
      </c>
      <c r="N28" s="475">
        <v>0</v>
      </c>
      <c r="O28" s="546">
        <v>449.68900000000002</v>
      </c>
      <c r="P28" s="475">
        <v>0</v>
      </c>
      <c r="Q28" s="546">
        <f>'SG&amp;A_YTD'!AE28</f>
        <v>36.432999999999979</v>
      </c>
      <c r="R28" s="475">
        <v>0</v>
      </c>
      <c r="T28" s="22"/>
      <c r="U28" s="22"/>
    </row>
    <row r="29" spans="1:21" ht="16.2" customHeight="1">
      <c r="A29" s="173">
        <f t="shared" si="7"/>
        <v>28</v>
      </c>
      <c r="B29" s="119" t="s">
        <v>262</v>
      </c>
      <c r="C29" s="120" t="s">
        <v>263</v>
      </c>
      <c r="D29" s="546">
        <v>82.222999999999999</v>
      </c>
      <c r="E29" s="546">
        <v>170.822</v>
      </c>
      <c r="F29" s="475">
        <f>E29/D29-1</f>
        <v>1.0775452124101528</v>
      </c>
      <c r="G29" s="546">
        <v>180.38499999999999</v>
      </c>
      <c r="H29" s="475">
        <f>G29/E29-1</f>
        <v>5.5982250529791111E-2</v>
      </c>
      <c r="I29" s="546">
        <v>143.02199999999999</v>
      </c>
      <c r="J29" s="475">
        <f>I29/G29-1</f>
        <v>-0.20712919588657597</v>
      </c>
      <c r="K29" s="546">
        <v>329.28100000000006</v>
      </c>
      <c r="L29" s="475">
        <f>K29/I29-1</f>
        <v>1.3023101341052432</v>
      </c>
      <c r="M29" s="546">
        <v>229.47045</v>
      </c>
      <c r="N29" s="475">
        <f>M29/K29-1</f>
        <v>-0.30311663898008101</v>
      </c>
      <c r="O29" s="546">
        <v>208.87200000000001</v>
      </c>
      <c r="P29" s="475">
        <f>O29/M29-1</f>
        <v>-8.9765152768036094E-2</v>
      </c>
      <c r="Q29" s="546">
        <f>'SG&amp;A_YTD'!AE29</f>
        <v>193.47300000000001</v>
      </c>
      <c r="R29" s="475">
        <f>Q29/O29-1</f>
        <v>-7.3724577731816621E-2</v>
      </c>
      <c r="T29" s="22"/>
      <c r="U29" s="22"/>
    </row>
    <row r="30" spans="1:21" ht="16.2" customHeight="1">
      <c r="A30" s="173">
        <f t="shared" si="7"/>
        <v>29</v>
      </c>
      <c r="B30" s="119" t="s">
        <v>265</v>
      </c>
      <c r="C30" s="120" t="s">
        <v>266</v>
      </c>
      <c r="D30" s="546">
        <v>11.363</v>
      </c>
      <c r="E30" s="546">
        <v>23.420999999999999</v>
      </c>
      <c r="F30" s="475">
        <f>E30/D30-1</f>
        <v>1.0611634251518085</v>
      </c>
      <c r="G30" s="546">
        <v>47.698</v>
      </c>
      <c r="H30" s="475">
        <f>G30/E30-1</f>
        <v>1.0365483967379703</v>
      </c>
      <c r="I30" s="546">
        <v>80.17</v>
      </c>
      <c r="J30" s="475">
        <f>I30/G30-1</f>
        <v>0.68078326135267719</v>
      </c>
      <c r="K30" s="546">
        <v>107.55099999999999</v>
      </c>
      <c r="L30" s="475">
        <f>K30/I30-1</f>
        <v>0.34153673443931631</v>
      </c>
      <c r="M30" s="546">
        <v>162.96363100000002</v>
      </c>
      <c r="N30" s="475">
        <f>M30/K30-1</f>
        <v>0.51522190402692702</v>
      </c>
      <c r="O30" s="546">
        <v>251.92400000000001</v>
      </c>
      <c r="P30" s="475">
        <f>O30/M30-1</f>
        <v>0.54589093562845314</v>
      </c>
      <c r="Q30" s="546">
        <f>'SG&amp;A_YTD'!AE30</f>
        <v>2166.4769999999999</v>
      </c>
      <c r="R30" s="475">
        <f>Q30/O30-1</f>
        <v>7.5997245200933605</v>
      </c>
      <c r="T30" s="22"/>
      <c r="U30" s="22"/>
    </row>
    <row r="31" spans="1:21" s="145" customFormat="1" ht="16.2" customHeight="1">
      <c r="A31" s="173">
        <f t="shared" si="7"/>
        <v>30</v>
      </c>
      <c r="B31" s="119" t="s">
        <v>267</v>
      </c>
      <c r="C31" s="120" t="s">
        <v>117</v>
      </c>
      <c r="D31" s="546">
        <v>242.755</v>
      </c>
      <c r="E31" s="546">
        <v>545.87399999999991</v>
      </c>
      <c r="F31" s="475">
        <f>E31/D31-1</f>
        <v>1.2486622314679408</v>
      </c>
      <c r="G31" s="546">
        <v>671.84699999999998</v>
      </c>
      <c r="H31" s="475">
        <f>G31/E31-1</f>
        <v>0.23077303553567319</v>
      </c>
      <c r="I31" s="546">
        <v>98.924000000000007</v>
      </c>
      <c r="J31" s="475">
        <f>I31/G31-1</f>
        <v>-0.85275814285097651</v>
      </c>
      <c r="K31" s="546">
        <v>306.964</v>
      </c>
      <c r="L31" s="475">
        <f>K31/I31-1</f>
        <v>2.1030285876026036</v>
      </c>
      <c r="M31" s="546">
        <v>745.19846300000006</v>
      </c>
      <c r="N31" s="475">
        <f>M31/K31-1</f>
        <v>1.4276412315450675</v>
      </c>
      <c r="O31" s="546">
        <v>1402.828</v>
      </c>
      <c r="P31" s="475">
        <f>O31/M31-1</f>
        <v>0.88248912155901738</v>
      </c>
      <c r="Q31" s="546">
        <f>'SG&amp;A_YTD'!AE31</f>
        <v>1970.1759999999999</v>
      </c>
      <c r="R31" s="475">
        <f>Q31/O31-1</f>
        <v>0.40443161955706608</v>
      </c>
      <c r="S31" s="11"/>
      <c r="T31" s="22"/>
      <c r="U31" s="22"/>
    </row>
    <row r="32" spans="1:21" s="145" customFormat="1" ht="16.2" customHeight="1">
      <c r="A32" s="173">
        <f t="shared" si="7"/>
        <v>31</v>
      </c>
      <c r="B32" s="119" t="s">
        <v>373</v>
      </c>
      <c r="C32" s="120" t="s">
        <v>430</v>
      </c>
      <c r="D32" s="546" t="s">
        <v>29</v>
      </c>
      <c r="E32" s="546" t="s">
        <v>29</v>
      </c>
      <c r="F32" s="475" t="s">
        <v>29</v>
      </c>
      <c r="G32" s="546" t="s">
        <v>29</v>
      </c>
      <c r="H32" s="475" t="s">
        <v>29</v>
      </c>
      <c r="I32" s="546" t="s">
        <v>29</v>
      </c>
      <c r="J32" s="475" t="s">
        <v>29</v>
      </c>
      <c r="K32" s="546" t="s">
        <v>29</v>
      </c>
      <c r="L32" s="475" t="s">
        <v>29</v>
      </c>
      <c r="M32" s="546" t="s">
        <v>29</v>
      </c>
      <c r="N32" s="475" t="s">
        <v>29</v>
      </c>
      <c r="O32" s="546" t="s">
        <v>29</v>
      </c>
      <c r="P32" s="475" t="s">
        <v>29</v>
      </c>
      <c r="Q32" s="546">
        <f>'SG&amp;A_YTD'!AE32</f>
        <v>264.399</v>
      </c>
      <c r="R32" s="475" t="s">
        <v>29</v>
      </c>
      <c r="S32" s="11"/>
      <c r="T32" s="22"/>
      <c r="U32" s="22"/>
    </row>
    <row r="33" spans="1:21" ht="16.2" customHeight="1">
      <c r="A33" s="173">
        <f t="shared" si="7"/>
        <v>32</v>
      </c>
      <c r="B33" s="119" t="s">
        <v>85</v>
      </c>
      <c r="C33" s="120" t="s">
        <v>86</v>
      </c>
      <c r="D33" s="546">
        <v>3.367</v>
      </c>
      <c r="E33" s="546">
        <v>6.819</v>
      </c>
      <c r="F33" s="475">
        <f>E33/D33-1</f>
        <v>1.0252450252450251</v>
      </c>
      <c r="G33" s="546">
        <v>2.58</v>
      </c>
      <c r="H33" s="475">
        <f>G33/E33-1</f>
        <v>-0.62164540255169376</v>
      </c>
      <c r="I33" s="546">
        <v>0.06</v>
      </c>
      <c r="J33" s="475">
        <f>I33/G33-1</f>
        <v>-0.97674418604651159</v>
      </c>
      <c r="K33" s="546">
        <v>14.049999999999999</v>
      </c>
      <c r="L33" s="475">
        <f>K33/I33-1</f>
        <v>233.16666666666666</v>
      </c>
      <c r="M33" s="546">
        <v>2.2970000000000002</v>
      </c>
      <c r="N33" s="475">
        <f>M33/K33-1</f>
        <v>-0.83651245551601416</v>
      </c>
      <c r="O33" s="546">
        <v>1.76</v>
      </c>
      <c r="P33" s="475">
        <f>O33/M33-1</f>
        <v>-0.23378319547235527</v>
      </c>
      <c r="Q33" s="546">
        <f>'SG&amp;A_YTD'!AE33</f>
        <v>0.6</v>
      </c>
      <c r="R33" s="475">
        <f>Q33/O33-1</f>
        <v>-0.65909090909090917</v>
      </c>
      <c r="T33" s="22"/>
      <c r="U33" s="22"/>
    </row>
    <row r="34" spans="1:21" s="145" customFormat="1" ht="16.2" customHeight="1">
      <c r="A34" s="173">
        <f t="shared" si="7"/>
        <v>33</v>
      </c>
      <c r="B34" s="119" t="s">
        <v>101</v>
      </c>
      <c r="C34" s="120" t="s">
        <v>118</v>
      </c>
      <c r="D34" s="546" t="s">
        <v>29</v>
      </c>
      <c r="E34" s="546" t="s">
        <v>29</v>
      </c>
      <c r="F34" s="475" t="s">
        <v>29</v>
      </c>
      <c r="G34" s="546" t="s">
        <v>29</v>
      </c>
      <c r="H34" s="475" t="s">
        <v>29</v>
      </c>
      <c r="I34" s="546" t="s">
        <v>29</v>
      </c>
      <c r="J34" s="475" t="s">
        <v>29</v>
      </c>
      <c r="K34" s="546" t="s">
        <v>29</v>
      </c>
      <c r="L34" s="475" t="s">
        <v>29</v>
      </c>
      <c r="M34" s="546">
        <v>0</v>
      </c>
      <c r="N34" s="475" t="s">
        <v>29</v>
      </c>
      <c r="O34" s="546">
        <v>31.538</v>
      </c>
      <c r="P34" s="475" t="s">
        <v>29</v>
      </c>
      <c r="Q34" s="546">
        <f>'SG&amp;A_YTD'!AE34</f>
        <v>60.910000000000004</v>
      </c>
      <c r="R34" s="475">
        <f>Q34/O34-1</f>
        <v>0.9313209461601879</v>
      </c>
      <c r="S34" s="11"/>
      <c r="T34" s="22"/>
      <c r="U34" s="22"/>
    </row>
    <row r="35" spans="1:21" s="150" customFormat="1" ht="16.2" customHeight="1" thickBot="1">
      <c r="A35" s="173">
        <f t="shared" si="7"/>
        <v>34</v>
      </c>
      <c r="B35" s="748" t="s">
        <v>268</v>
      </c>
      <c r="C35" s="749" t="s">
        <v>38</v>
      </c>
      <c r="D35" s="750">
        <f t="shared" ref="D35:G35" si="15">SUM(D3:D34)</f>
        <v>13279.150000000001</v>
      </c>
      <c r="E35" s="750">
        <f t="shared" si="15"/>
        <v>17271.121999999996</v>
      </c>
      <c r="F35" s="751">
        <f>E35/D35-1</f>
        <v>0.30061954266651059</v>
      </c>
      <c r="G35" s="750">
        <f t="shared" si="15"/>
        <v>22195.585999999999</v>
      </c>
      <c r="H35" s="751">
        <f t="shared" ref="H35" si="16">G35/E35-1</f>
        <v>0.28512704617569162</v>
      </c>
      <c r="I35" s="750">
        <f t="shared" ref="I35" si="17">SUM(I3:I34)</f>
        <v>20350.687000000013</v>
      </c>
      <c r="J35" s="751">
        <f t="shared" ref="J35" si="18">I35/G35-1</f>
        <v>-8.3120085227755935E-2</v>
      </c>
      <c r="K35" s="750">
        <f t="shared" ref="K35" si="19">SUM(K3:K34)</f>
        <v>26139.942999999996</v>
      </c>
      <c r="L35" s="751">
        <f t="shared" ref="L35" si="20">K35/I35-1</f>
        <v>0.28447472068141866</v>
      </c>
      <c r="M35" s="750">
        <f t="shared" ref="M35" si="21">SUM(M3:M34)</f>
        <v>39290.81635600001</v>
      </c>
      <c r="N35" s="751">
        <f t="shared" ref="N35" si="22">M35/K35-1</f>
        <v>0.5030949515077372</v>
      </c>
      <c r="O35" s="750">
        <f t="shared" ref="O35" si="23">SUM(O3:O34)</f>
        <v>50826.681999999993</v>
      </c>
      <c r="P35" s="751">
        <f t="shared" ref="P35" si="24">O35/M35-1</f>
        <v>0.29360208603144411</v>
      </c>
      <c r="Q35" s="750">
        <f>SUM(Q3:Q34)</f>
        <v>68671.739000000016</v>
      </c>
      <c r="R35" s="751">
        <f>Q35/O35-1</f>
        <v>0.3510962411435794</v>
      </c>
      <c r="S35" s="11"/>
      <c r="T35" s="22"/>
      <c r="U35" s="22"/>
    </row>
    <row r="36" spans="1:21" s="147" customFormat="1" ht="16.2" customHeight="1">
      <c r="A36" s="173"/>
      <c r="B36" s="111"/>
      <c r="C36" s="111"/>
      <c r="D36" s="539"/>
      <c r="E36" s="539"/>
      <c r="F36" s="540"/>
      <c r="G36" s="539"/>
      <c r="H36" s="540"/>
      <c r="I36" s="539"/>
      <c r="J36" s="540"/>
      <c r="K36" s="539"/>
      <c r="L36" s="540"/>
      <c r="M36" s="539"/>
      <c r="N36" s="540"/>
      <c r="O36" s="546"/>
      <c r="P36" s="540"/>
      <c r="Q36" s="546"/>
      <c r="R36" s="540"/>
      <c r="S36" s="11"/>
    </row>
    <row r="37" spans="1:21" ht="16.2" customHeight="1">
      <c r="B37" s="111"/>
      <c r="C37" s="111"/>
    </row>
    <row r="38" spans="1:21" ht="16.2" customHeight="1">
      <c r="B38" s="111"/>
      <c r="C38" s="111"/>
    </row>
    <row r="39" spans="1:21" ht="16.2" customHeight="1">
      <c r="B39" s="111"/>
      <c r="C39" s="111"/>
    </row>
    <row r="40" spans="1:21" ht="16.2" customHeight="1">
      <c r="B40" s="111"/>
      <c r="C40" s="111"/>
    </row>
    <row r="41" spans="1:21" ht="16.2" customHeight="1">
      <c r="B41" s="111"/>
      <c r="C41" s="111"/>
    </row>
    <row r="42" spans="1:21" ht="16.2" customHeight="1">
      <c r="B42" s="111"/>
      <c r="C42" s="111"/>
    </row>
    <row r="43" spans="1:21" ht="16.2" customHeight="1">
      <c r="B43" s="111"/>
      <c r="C43" s="111"/>
    </row>
    <row r="44" spans="1:21" ht="16.2" customHeight="1">
      <c r="B44" s="111"/>
      <c r="C44" s="111"/>
    </row>
    <row r="45" spans="1:21" ht="16.2" customHeight="1">
      <c r="B45" s="111"/>
      <c r="C45" s="111"/>
    </row>
    <row r="46" spans="1:21" ht="16.2" customHeight="1">
      <c r="B46" s="111"/>
      <c r="C46" s="111"/>
    </row>
    <row r="47" spans="1:21" ht="16.2" customHeight="1">
      <c r="B47" s="111"/>
      <c r="C47" s="111"/>
    </row>
    <row r="48" spans="1:21" ht="16.2" customHeight="1">
      <c r="B48" s="111"/>
      <c r="C48" s="111"/>
    </row>
    <row r="49" spans="2:3" ht="16.2" customHeight="1">
      <c r="B49" s="111"/>
      <c r="C49" s="111"/>
    </row>
    <row r="50" spans="2:3" ht="16.2" customHeight="1">
      <c r="B50" s="111"/>
      <c r="C50" s="111"/>
    </row>
    <row r="51" spans="2:3" ht="16.2" customHeight="1">
      <c r="B51" s="111"/>
      <c r="C51" s="111"/>
    </row>
    <row r="52" spans="2:3" ht="16.2" customHeight="1">
      <c r="B52" s="111"/>
      <c r="C52" s="111"/>
    </row>
    <row r="53" spans="2:3" ht="16.2" customHeight="1">
      <c r="B53" s="111"/>
      <c r="C53" s="111"/>
    </row>
    <row r="54" spans="2:3" ht="16.2" customHeight="1">
      <c r="B54" s="111"/>
      <c r="C54" s="111"/>
    </row>
    <row r="55" spans="2:3" ht="16.2" customHeight="1">
      <c r="B55" s="111"/>
      <c r="C55" s="111"/>
    </row>
    <row r="56" spans="2:3" ht="16.2" customHeight="1">
      <c r="B56" s="111"/>
      <c r="C56" s="111"/>
    </row>
    <row r="57" spans="2:3" ht="16.2" customHeight="1">
      <c r="B57" s="111"/>
      <c r="C57" s="111"/>
    </row>
    <row r="58" spans="2:3" ht="16.2" customHeight="1">
      <c r="B58" s="111"/>
      <c r="C58" s="111"/>
    </row>
    <row r="59" spans="2:3" ht="16.2" customHeight="1">
      <c r="B59" s="111"/>
      <c r="C59" s="111"/>
    </row>
    <row r="60" spans="2:3" ht="16.2" customHeight="1">
      <c r="B60" s="111"/>
      <c r="C60" s="111"/>
    </row>
    <row r="61" spans="2:3" ht="16.2" customHeight="1">
      <c r="B61" s="111"/>
      <c r="C61" s="111"/>
    </row>
    <row r="62" spans="2:3" ht="16.2" customHeight="1">
      <c r="B62" s="111"/>
      <c r="C62" s="111"/>
    </row>
    <row r="63" spans="2:3" ht="16.2" customHeight="1">
      <c r="B63" s="111"/>
      <c r="C63" s="111"/>
    </row>
    <row r="64" spans="2:3" ht="16.2" customHeight="1">
      <c r="B64" s="111"/>
      <c r="C64" s="111"/>
    </row>
    <row r="65" spans="2:3" ht="16.2" customHeight="1">
      <c r="B65" s="111"/>
      <c r="C65" s="111"/>
    </row>
    <row r="66" spans="2:3" ht="16.2" customHeight="1">
      <c r="B66" s="111"/>
      <c r="C66" s="111"/>
    </row>
    <row r="67" spans="2:3" ht="16.2" customHeight="1">
      <c r="B67" s="111"/>
      <c r="C67" s="111"/>
    </row>
    <row r="68" spans="2:3" ht="16.2" customHeight="1">
      <c r="B68" s="111"/>
      <c r="C68" s="111"/>
    </row>
    <row r="69" spans="2:3" ht="16.2" customHeight="1">
      <c r="B69" s="111"/>
      <c r="C69" s="111"/>
    </row>
    <row r="70" spans="2:3" ht="16.2" customHeight="1">
      <c r="B70" s="111"/>
      <c r="C70" s="111"/>
    </row>
    <row r="71" spans="2:3" ht="16.2" customHeight="1">
      <c r="B71" s="111"/>
      <c r="C71" s="111"/>
    </row>
    <row r="72" spans="2:3" ht="16.2" customHeight="1">
      <c r="B72" s="111"/>
      <c r="C72" s="111"/>
    </row>
    <row r="73" spans="2:3" ht="16.2" customHeight="1">
      <c r="B73" s="111"/>
      <c r="C73" s="111"/>
    </row>
    <row r="74" spans="2:3" ht="16.2" customHeight="1">
      <c r="B74" s="111"/>
      <c r="C74" s="111"/>
    </row>
    <row r="75" spans="2:3" ht="16.2" customHeight="1">
      <c r="B75" s="111"/>
      <c r="C75" s="111"/>
    </row>
    <row r="76" spans="2:3" ht="16.2" customHeight="1">
      <c r="B76" s="111"/>
      <c r="C76" s="111"/>
    </row>
    <row r="77" spans="2:3" ht="16.2" customHeight="1">
      <c r="B77" s="111"/>
      <c r="C77" s="111"/>
    </row>
    <row r="78" spans="2:3" ht="16.2" customHeight="1">
      <c r="B78" s="111"/>
      <c r="C78" s="111"/>
    </row>
    <row r="79" spans="2:3" ht="16.2" customHeight="1">
      <c r="B79" s="111"/>
      <c r="C79" s="111"/>
    </row>
    <row r="80" spans="2:3" ht="16.2" customHeight="1">
      <c r="B80" s="111"/>
      <c r="C80" s="111"/>
    </row>
    <row r="81" spans="2:3" ht="16.2" customHeight="1">
      <c r="B81" s="111"/>
      <c r="C81" s="111"/>
    </row>
    <row r="82" spans="2:3" ht="16.2" customHeight="1">
      <c r="B82" s="111"/>
      <c r="C82" s="111"/>
    </row>
    <row r="83" spans="2:3" ht="16.2" customHeight="1">
      <c r="B83" s="111"/>
      <c r="C83" s="111"/>
    </row>
    <row r="84" spans="2:3" ht="16.2" customHeight="1">
      <c r="B84" s="111"/>
      <c r="C84" s="111"/>
    </row>
    <row r="85" spans="2:3" ht="16.2" customHeight="1">
      <c r="B85" s="111"/>
      <c r="C85" s="111"/>
    </row>
    <row r="86" spans="2:3" ht="16.2" customHeight="1">
      <c r="B86" s="111"/>
      <c r="C86" s="111"/>
    </row>
    <row r="87" spans="2:3" ht="16.2" customHeight="1">
      <c r="B87" s="111"/>
      <c r="C87" s="111"/>
    </row>
    <row r="88" spans="2:3" ht="16.2" customHeight="1">
      <c r="B88" s="111"/>
      <c r="C88" s="111"/>
    </row>
    <row r="89" spans="2:3" ht="16.2" customHeight="1">
      <c r="B89" s="111"/>
      <c r="C89" s="111"/>
    </row>
    <row r="90" spans="2:3" ht="16.2" customHeight="1">
      <c r="B90" s="111"/>
      <c r="C90" s="111"/>
    </row>
    <row r="91" spans="2:3" ht="16.2" customHeight="1">
      <c r="B91" s="111"/>
      <c r="C91" s="111"/>
    </row>
    <row r="92" spans="2:3" ht="16.2" customHeight="1">
      <c r="B92" s="111"/>
      <c r="C92" s="111"/>
    </row>
    <row r="93" spans="2:3" ht="16.2" customHeight="1">
      <c r="B93" s="111"/>
      <c r="C93" s="111"/>
    </row>
    <row r="94" spans="2:3" ht="16.2" customHeight="1">
      <c r="B94" s="111"/>
      <c r="C94" s="111"/>
    </row>
    <row r="95" spans="2:3" ht="16.2" customHeight="1">
      <c r="B95" s="111"/>
      <c r="C95" s="111"/>
    </row>
    <row r="96" spans="2:3" ht="16.2" customHeight="1">
      <c r="B96" s="111"/>
      <c r="C96" s="111"/>
    </row>
    <row r="97" spans="2:3" ht="16.2" customHeight="1">
      <c r="B97" s="111"/>
      <c r="C97" s="111"/>
    </row>
    <row r="98" spans="2:3" ht="16.2" customHeight="1">
      <c r="B98" s="111"/>
      <c r="C98" s="111"/>
    </row>
    <row r="99" spans="2:3" ht="16.2" customHeight="1">
      <c r="B99" s="111"/>
      <c r="C99" s="111"/>
    </row>
    <row r="100" spans="2:3" ht="16.2" customHeight="1">
      <c r="B100" s="111"/>
      <c r="C100" s="111"/>
    </row>
    <row r="101" spans="2:3" ht="16.2" customHeight="1">
      <c r="B101" s="111"/>
      <c r="C101" s="111"/>
    </row>
    <row r="102" spans="2:3" ht="16.2" customHeight="1">
      <c r="B102" s="111"/>
      <c r="C102" s="111"/>
    </row>
    <row r="103" spans="2:3" ht="16.2" customHeight="1">
      <c r="B103" s="111"/>
      <c r="C103" s="111"/>
    </row>
    <row r="104" spans="2:3" ht="16.2" customHeight="1">
      <c r="B104" s="111"/>
      <c r="C104" s="111"/>
    </row>
    <row r="105" spans="2:3" ht="16.2" customHeight="1">
      <c r="B105" s="111"/>
      <c r="C105" s="111"/>
    </row>
    <row r="106" spans="2:3" ht="16.2" customHeight="1">
      <c r="B106" s="111"/>
      <c r="C106" s="111"/>
    </row>
    <row r="107" spans="2:3" ht="16.2" customHeight="1">
      <c r="B107" s="111"/>
      <c r="C107" s="111"/>
    </row>
  </sheetData>
  <phoneticPr fontId="3" type="noConversion"/>
  <conditionalFormatting sqref="F3:F35 H3:H35 J3:J35 L3:L35 N3:N35 P3:P35 R3:R35">
    <cfRule type="cellIs" dxfId="1" priority="9" operator="lessThan">
      <formula>0</formula>
    </cfRule>
    <cfRule type="cellIs" dxfId="0" priority="10" operator="greaterThan">
      <formula>0</formula>
    </cfRule>
  </conditionalFormatting>
  <pageMargins left="0.25" right="0.25"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CCA7-3FE2-4EEB-8ADD-3EE2C5E3757E}">
  <sheetPr>
    <tabColor theme="8"/>
  </sheetPr>
  <dimension ref="A1"/>
  <sheetViews>
    <sheetView topLeftCell="A3" workbookViewId="0">
      <selection activeCell="P24" sqref="P24"/>
    </sheetView>
  </sheetViews>
  <sheetFormatPr defaultRowHeight="17.399999999999999"/>
  <sheetData>
    <row r="1" spans="1:1">
      <c r="A1" t="s">
        <v>285</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E27F-AD95-4CBC-847B-C455FC0DAA59}">
  <dimension ref="B1:P24"/>
  <sheetViews>
    <sheetView zoomScaleNormal="100" workbookViewId="0">
      <selection activeCell="O21" sqref="O21"/>
    </sheetView>
  </sheetViews>
  <sheetFormatPr defaultColWidth="8.69921875" defaultRowHeight="13.2"/>
  <cols>
    <col min="1" max="1" width="8.69921875" style="17"/>
    <col min="2" max="2" width="10.3984375" style="17" customWidth="1"/>
    <col min="3" max="3" width="8.69921875" style="17"/>
    <col min="4" max="7" width="8.796875" style="17" bestFit="1" customWidth="1"/>
    <col min="8" max="8" width="9.69921875" style="17" bestFit="1" customWidth="1"/>
    <col min="9" max="9" width="8.69921875" style="17"/>
    <col min="10" max="12" width="8.796875" style="17" bestFit="1" customWidth="1"/>
    <col min="13" max="32" width="8.69921875" style="17"/>
    <col min="33" max="34" width="8.69921875" style="17" customWidth="1"/>
    <col min="35" max="16384" width="8.69921875" style="17"/>
  </cols>
  <sheetData>
    <row r="1" spans="2:16">
      <c r="B1" s="156" t="s">
        <v>322</v>
      </c>
      <c r="J1" s="180" t="s">
        <v>369</v>
      </c>
      <c r="K1" s="180" t="s">
        <v>280</v>
      </c>
    </row>
    <row r="2" spans="2:16">
      <c r="B2" s="155"/>
      <c r="C2" s="151"/>
      <c r="D2" s="182" t="s">
        <v>369</v>
      </c>
      <c r="E2" s="182" t="s">
        <v>280</v>
      </c>
      <c r="F2" s="152" t="s">
        <v>131</v>
      </c>
      <c r="G2" s="152" t="s">
        <v>368</v>
      </c>
      <c r="H2" s="152" t="s">
        <v>40</v>
      </c>
      <c r="I2" s="16"/>
      <c r="J2" s="155" t="s">
        <v>417</v>
      </c>
      <c r="K2" s="155" t="s">
        <v>418</v>
      </c>
      <c r="L2" s="561" t="s">
        <v>131</v>
      </c>
    </row>
    <row r="3" spans="2:16" s="4" customFormat="1">
      <c r="B3" s="619" t="s">
        <v>137</v>
      </c>
      <c r="C3" s="619" t="s">
        <v>358</v>
      </c>
      <c r="D3" s="620">
        <f>HLOOKUP(D$2,IS_Quarterly!$3:$24,IS_Quarterly!$A4,0)</f>
        <v>74.403999999999996</v>
      </c>
      <c r="E3" s="620">
        <f>HLOOKUP(E$2,IS_Quarterly!$3:$24,IS_Quarterly!$A4,0)</f>
        <v>47.005000000000003</v>
      </c>
      <c r="F3" s="621">
        <f>D3/E3-1</f>
        <v>0.58289543665567467</v>
      </c>
      <c r="G3" s="620">
        <f>HLOOKUP(G$2,IS_Quarterly!$3:$24,IS_Quarterly!$A4,0)</f>
        <v>59.414000000000001</v>
      </c>
      <c r="H3" s="621">
        <f>D3/G3-1</f>
        <v>0.25229743831420204</v>
      </c>
      <c r="I3" s="622"/>
      <c r="J3" s="620">
        <f>HLOOKUP(J$1,IS_YTD!$3:$24,IS_YTD!$A4,0)</f>
        <v>242.93799999999999</v>
      </c>
      <c r="K3" s="620">
        <f>HLOOKUP(K$1,IS_YTD!$3:$24,IS_YTD!$A4,0)</f>
        <v>180.12299999999999</v>
      </c>
      <c r="L3" s="621">
        <f>J3/K3-1</f>
        <v>0.3487339207097373</v>
      </c>
    </row>
    <row r="4" spans="2:16">
      <c r="B4" s="15" t="s">
        <v>138</v>
      </c>
      <c r="C4" s="15" t="s">
        <v>132</v>
      </c>
      <c r="D4" s="588">
        <f>HLOOKUP(D$2,IS_Quarterly!$3:$24,IS_Quarterly!$A5,0)</f>
        <v>-17.592999999999996</v>
      </c>
      <c r="E4" s="588">
        <f>HLOOKUP(E$2,IS_Quarterly!$3:$24,IS_Quarterly!$A5,0)</f>
        <v>-10.099</v>
      </c>
      <c r="F4" s="589">
        <f t="shared" ref="F4:F10" si="0">D4/E4-1</f>
        <v>0.74205366868006695</v>
      </c>
      <c r="G4" s="588">
        <f>HLOOKUP(G$2,IS_Quarterly!$3:$24,IS_Quarterly!$A5,0)</f>
        <v>-12.814</v>
      </c>
      <c r="H4" s="589">
        <f t="shared" ref="H4:H10" si="1">D4/G4-1</f>
        <v>0.37295145934134522</v>
      </c>
      <c r="I4" s="587"/>
      <c r="J4" s="588">
        <f>HLOOKUP(J$1,IS_YTD!$3:$24,IS_YTD!$A5,0)</f>
        <v>-51.811999999999998</v>
      </c>
      <c r="K4" s="588">
        <f>HLOOKUP(K$1,IS_YTD!$3:$24,IS_YTD!$A5,0)</f>
        <v>-39.674000000000007</v>
      </c>
      <c r="L4" s="589">
        <f>J4/K4-1</f>
        <v>0.30594343902807863</v>
      </c>
    </row>
    <row r="5" spans="2:16">
      <c r="B5" s="15" t="s">
        <v>133</v>
      </c>
      <c r="C5" s="15" t="s">
        <v>133</v>
      </c>
      <c r="D5" s="590">
        <f>IFERROR(D4/(-D$3),)</f>
        <v>0.23645234127197459</v>
      </c>
      <c r="E5" s="590">
        <f t="shared" ref="E5" si="2">IFERROR(E4/(-E$3),)</f>
        <v>0.21484948409743643</v>
      </c>
      <c r="F5" s="591">
        <f>D5-E5</f>
        <v>2.1602857174538165E-2</v>
      </c>
      <c r="G5" s="590">
        <f>IFERROR(G4/(-G$3),)</f>
        <v>0.21567307368633654</v>
      </c>
      <c r="H5" s="591">
        <f>D5-G5</f>
        <v>2.0779267585638056E-2</v>
      </c>
      <c r="I5" s="587"/>
      <c r="J5" s="590">
        <f t="shared" ref="J5:K5" si="3">IFERROR(J4/(-J$3),)</f>
        <v>0.21327252220731216</v>
      </c>
      <c r="K5" s="590">
        <f t="shared" si="3"/>
        <v>0.22026059970131526</v>
      </c>
      <c r="L5" s="591">
        <f>J5-K5</f>
        <v>-6.9880774940030976E-3</v>
      </c>
    </row>
    <row r="6" spans="2:16" s="4" customFormat="1" ht="26.4">
      <c r="B6" s="623" t="s">
        <v>139</v>
      </c>
      <c r="C6" s="623" t="s">
        <v>108</v>
      </c>
      <c r="D6" s="617">
        <f>HLOOKUP(D$2,IS_Quarterly!$3:$24,IS_Quarterly!$A7,0)</f>
        <v>56.811</v>
      </c>
      <c r="E6" s="617">
        <f>HLOOKUP(E$2,IS_Quarterly!$3:$24,IS_Quarterly!$A7,0)</f>
        <v>36.906000000000006</v>
      </c>
      <c r="F6" s="583">
        <f t="shared" si="0"/>
        <v>0.53934319622825533</v>
      </c>
      <c r="G6" s="617">
        <f>HLOOKUP(G$2,IS_Quarterly!$3:$24,IS_Quarterly!$A7,0)</f>
        <v>46.6</v>
      </c>
      <c r="H6" s="583">
        <f t="shared" si="1"/>
        <v>0.21912017167381981</v>
      </c>
      <c r="I6" s="622"/>
      <c r="J6" s="617">
        <f>HLOOKUP(J$1,IS_YTD!$3:$24,IS_YTD!$A7,0)</f>
        <v>191.126</v>
      </c>
      <c r="K6" s="617">
        <f>HLOOKUP(K$1,IS_YTD!$3:$24,IS_YTD!$A7,0)</f>
        <v>140.44900000000001</v>
      </c>
      <c r="L6" s="583">
        <f>J6/K6-1</f>
        <v>0.36082136576266111</v>
      </c>
    </row>
    <row r="7" spans="2:16" s="4" customFormat="1">
      <c r="B7" s="623" t="s">
        <v>133</v>
      </c>
      <c r="C7" s="623" t="s">
        <v>133</v>
      </c>
      <c r="D7" s="624">
        <f>D6/D$3</f>
        <v>0.76354765872802544</v>
      </c>
      <c r="E7" s="624">
        <f t="shared" ref="E7" si="4">E6/E$3</f>
        <v>0.78515051590256368</v>
      </c>
      <c r="F7" s="625">
        <f>D7-E7</f>
        <v>-2.1602857174538248E-2</v>
      </c>
      <c r="G7" s="624">
        <f>G6/G$3</f>
        <v>0.78432692631366341</v>
      </c>
      <c r="H7" s="625">
        <f>D7-G7</f>
        <v>-2.0779267585637973E-2</v>
      </c>
      <c r="I7" s="622"/>
      <c r="J7" s="624">
        <f t="shared" ref="J7:K7" si="5">J6/J$3</f>
        <v>0.78672747779268792</v>
      </c>
      <c r="K7" s="624">
        <f t="shared" si="5"/>
        <v>0.77973940029868494</v>
      </c>
      <c r="L7" s="625">
        <f>J7-K7</f>
        <v>6.9880774940029866E-3</v>
      </c>
    </row>
    <row r="8" spans="2:16">
      <c r="B8" s="15" t="s">
        <v>140</v>
      </c>
      <c r="C8" s="15" t="s">
        <v>134</v>
      </c>
      <c r="D8" s="588">
        <f>HLOOKUP(D$2,IS_Quarterly!$3:$24,IS_Quarterly!$A9,0)</f>
        <v>-21.003500000000003</v>
      </c>
      <c r="E8" s="588">
        <f>HLOOKUP(E$2,IS_Quarterly!$3:$24,IS_Quarterly!$A9,0)</f>
        <v>-14.984999999999999</v>
      </c>
      <c r="F8" s="589">
        <f t="shared" si="0"/>
        <v>0.40163496830163514</v>
      </c>
      <c r="G8" s="588">
        <f>HLOOKUP(G$2,IS_Quarterly!$3:$24,IS_Quarterly!$A9,0)</f>
        <v>-17.648</v>
      </c>
      <c r="H8" s="589">
        <f t="shared" si="1"/>
        <v>0.19013485947416164</v>
      </c>
      <c r="I8" s="587"/>
      <c r="J8" s="588">
        <f>HLOOKUP(J$1,IS_YTD!$3:$24,IS_YTD!$A9,0)</f>
        <v>-68.671500000000009</v>
      </c>
      <c r="K8" s="588">
        <f>HLOOKUP(K$1,IS_YTD!$3:$24,IS_YTD!$A9,0)</f>
        <v>-50.826000000000001</v>
      </c>
      <c r="L8" s="589">
        <f>J8/K8-1</f>
        <v>0.35110966828001433</v>
      </c>
    </row>
    <row r="9" spans="2:16">
      <c r="B9" s="15" t="s">
        <v>133</v>
      </c>
      <c r="C9" s="15" t="s">
        <v>133</v>
      </c>
      <c r="D9" s="590">
        <f>IFERROR(D8/(-D$3),)</f>
        <v>0.28228993064888991</v>
      </c>
      <c r="E9" s="590">
        <f t="shared" ref="E9" si="6">IFERROR(E8/(-E$3),)</f>
        <v>0.31879587277949151</v>
      </c>
      <c r="F9" s="591">
        <f>D9-E9</f>
        <v>-3.6505942130601599E-2</v>
      </c>
      <c r="G9" s="590">
        <f>IFERROR(G8/(-G$3),)</f>
        <v>0.29703436900393843</v>
      </c>
      <c r="H9" s="591">
        <f>D9-G9</f>
        <v>-1.4744438355048517E-2</v>
      </c>
      <c r="I9" s="592"/>
      <c r="J9" s="590">
        <f t="shared" ref="J9:K9" si="7">IFERROR(J8/(-J$3),)</f>
        <v>0.28267088722225431</v>
      </c>
      <c r="K9" s="590">
        <f t="shared" si="7"/>
        <v>0.28217384787062177</v>
      </c>
      <c r="L9" s="591">
        <f>J9-K9</f>
        <v>4.9703935163253332E-4</v>
      </c>
    </row>
    <row r="10" spans="2:16" s="4" customFormat="1" ht="26.4">
      <c r="B10" s="619" t="s">
        <v>141</v>
      </c>
      <c r="C10" s="619" t="s">
        <v>135</v>
      </c>
      <c r="D10" s="620">
        <f>HLOOKUP(D$2,IS_Quarterly!$3:$24,IS_Quarterly!$A11,0)</f>
        <v>35.807499999999997</v>
      </c>
      <c r="E10" s="620">
        <f>HLOOKUP(E$2,IS_Quarterly!$3:$24,IS_Quarterly!$A11,0)</f>
        <v>21.921000000000006</v>
      </c>
      <c r="F10" s="621">
        <f t="shared" si="0"/>
        <v>0.63347931207517849</v>
      </c>
      <c r="G10" s="620">
        <f>HLOOKUP(G$2,IS_Quarterly!$3:$24,IS_Quarterly!$A11,0)</f>
        <v>28.952000000000002</v>
      </c>
      <c r="H10" s="621">
        <f t="shared" si="1"/>
        <v>0.23678847747996667</v>
      </c>
      <c r="I10" s="622"/>
      <c r="J10" s="620">
        <f>HLOOKUP(J$1,IS_YTD!$3:$24,IS_YTD!$A11,0)</f>
        <v>122.4545</v>
      </c>
      <c r="K10" s="620">
        <f>HLOOKUP(K$1,IS_YTD!$3:$24,IS_YTD!$A11,0)</f>
        <v>89.623000000000005</v>
      </c>
      <c r="L10" s="621">
        <f>J10/K10-1</f>
        <v>0.36632895573680857</v>
      </c>
    </row>
    <row r="11" spans="2:16" s="4" customFormat="1">
      <c r="B11" s="619" t="s">
        <v>133</v>
      </c>
      <c r="C11" s="619" t="s">
        <v>133</v>
      </c>
      <c r="D11" s="626">
        <f>D10/D$3</f>
        <v>0.48125772807913553</v>
      </c>
      <c r="E11" s="626">
        <f t="shared" ref="E11" si="8">E10/E$3</f>
        <v>0.46635464312307212</v>
      </c>
      <c r="F11" s="627">
        <f>D11-E11</f>
        <v>1.4903084956063406E-2</v>
      </c>
      <c r="G11" s="626">
        <f>G10/G$3</f>
        <v>0.48729255730972498</v>
      </c>
      <c r="H11" s="627">
        <f>D11-G11</f>
        <v>-6.0348292305894558E-3</v>
      </c>
      <c r="I11" s="628"/>
      <c r="J11" s="626">
        <f t="shared" ref="J11:K11" si="9">J10/J$3</f>
        <v>0.50405659057043362</v>
      </c>
      <c r="K11" s="626">
        <f t="shared" si="9"/>
        <v>0.49756555242806311</v>
      </c>
      <c r="L11" s="627">
        <f>J11-K11</f>
        <v>6.4910381423705088E-3</v>
      </c>
    </row>
    <row r="12" spans="2:16" ht="39.6" hidden="1">
      <c r="B12" s="15" t="s">
        <v>370</v>
      </c>
      <c r="C12" s="15" t="s">
        <v>376</v>
      </c>
      <c r="D12" s="593" t="e">
        <f>HLOOKUP(D$2,#REF!,#REF!,0)</f>
        <v>#REF!</v>
      </c>
      <c r="E12" s="594" t="e">
        <f>HLOOKUP(E$2,#REF!,#REF!,0)</f>
        <v>#REF!</v>
      </c>
      <c r="F12" s="589" t="e">
        <f t="shared" ref="F12" si="10">D12/E12-1</f>
        <v>#REF!</v>
      </c>
      <c r="G12" s="593" t="e">
        <f>HLOOKUP(G$2,#REF!,#REF!,0)</f>
        <v>#REF!</v>
      </c>
      <c r="H12" s="589" t="e">
        <f t="shared" ref="H12" si="11">D12/G12-1</f>
        <v>#REF!</v>
      </c>
      <c r="I12" s="592"/>
      <c r="J12" s="595" t="e">
        <f>HLOOKUP(J$1,#REF!,#REF!,0)</f>
        <v>#REF!</v>
      </c>
      <c r="K12" s="595" t="e">
        <f>HLOOKUP(K$1,#REF!,#REF!,0)</f>
        <v>#REF!</v>
      </c>
      <c r="L12" s="589" t="e">
        <f t="shared" ref="L12" si="12">J12/K12-1</f>
        <v>#REF!</v>
      </c>
    </row>
    <row r="13" spans="2:16" ht="26.4">
      <c r="B13" s="15" t="s">
        <v>291</v>
      </c>
      <c r="C13" s="15" t="s">
        <v>439</v>
      </c>
      <c r="D13" s="588">
        <f>HLOOKUP(D$2,IS_Quarterly!$3:$24,IS_Quarterly!$A14,0)</f>
        <v>15.933</v>
      </c>
      <c r="E13" s="588">
        <f>HLOOKUP(E$2,IS_Quarterly!$3:$24,IS_Quarterly!$A14,0)</f>
        <v>-1.85</v>
      </c>
      <c r="F13" s="589">
        <f t="shared" ref="F13:F21" si="13">D13/E13-1</f>
        <v>-9.6124324324324313</v>
      </c>
      <c r="G13" s="588">
        <f>HLOOKUP(G$2,IS_Quarterly!$3:$24,IS_Quarterly!$A14,0)</f>
        <v>-3.06</v>
      </c>
      <c r="H13" s="589">
        <f t="shared" ref="H13:H21" si="14">D13/G13-1</f>
        <v>-6.2068627450980394</v>
      </c>
      <c r="I13" s="592"/>
      <c r="J13" s="588">
        <f>HLOOKUP(J$1,IS_YTD!$3:$24,IS_YTD!$A14,0)</f>
        <v>24.207000000000001</v>
      </c>
      <c r="K13" s="588">
        <f>HLOOKUP(K$1,IS_YTD!$3:$24,IS_YTD!$A14,0)</f>
        <v>8.6590000000000007</v>
      </c>
      <c r="L13" s="589">
        <f t="shared" ref="L13:L22" si="15">J13/K13-1</f>
        <v>1.7955884051276128</v>
      </c>
    </row>
    <row r="14" spans="2:16" ht="26.4">
      <c r="B14" s="15" t="s">
        <v>293</v>
      </c>
      <c r="C14" s="15" t="s">
        <v>104</v>
      </c>
      <c r="D14" s="588">
        <f>HLOOKUP(D$2,IS_Quarterly!$3:$24,IS_Quarterly!$A15,0)</f>
        <v>-0.14399999999999999</v>
      </c>
      <c r="E14" s="588">
        <f>HLOOKUP(E$2,IS_Quarterly!$3:$24,IS_Quarterly!$A15,0)</f>
        <v>-1.395</v>
      </c>
      <c r="F14" s="589">
        <f t="shared" si="13"/>
        <v>-0.89677419354838706</v>
      </c>
      <c r="G14" s="588">
        <f>HLOOKUP(G$2,IS_Quarterly!$3:$24,IS_Quarterly!$A15,0)</f>
        <v>-2.6746856170000002</v>
      </c>
      <c r="H14" s="589">
        <f t="shared" si="14"/>
        <v>-0.94616189690304076</v>
      </c>
      <c r="I14" s="592"/>
      <c r="J14" s="588">
        <f>HLOOKUP(J$1,IS_YTD!$3:$24,IS_YTD!$A15,0)</f>
        <v>-3.9106856170000004</v>
      </c>
      <c r="K14" s="588">
        <f>HLOOKUP(K$1,IS_YTD!$3:$24,IS_YTD!$A15,0)</f>
        <v>-3.593</v>
      </c>
      <c r="L14" s="589">
        <f t="shared" si="15"/>
        <v>8.8417928472029006E-2</v>
      </c>
      <c r="N14" s="171"/>
      <c r="O14" s="171"/>
      <c r="P14" s="172"/>
    </row>
    <row r="15" spans="2:16" ht="26.4">
      <c r="B15" s="15" t="s">
        <v>295</v>
      </c>
      <c r="C15" s="15" t="s">
        <v>105</v>
      </c>
      <c r="D15" s="659">
        <f>HLOOKUP(D$2,IS_Quarterly!$3:$24,IS_Quarterly!$A16,0)</f>
        <v>1.7402787999999999E-2</v>
      </c>
      <c r="E15" s="659">
        <f>HLOOKUP(E$2,IS_Quarterly!$3:$24,IS_Quarterly!$A16,0)</f>
        <v>1.7429601999999999E-2</v>
      </c>
      <c r="F15" s="661">
        <f t="shared" si="13"/>
        <v>-1.5384172283452457E-3</v>
      </c>
      <c r="G15" s="660">
        <f>HLOOKUP(G$2,IS_Quarterly!$3:$24,IS_Quarterly!$A16,0)</f>
        <v>1.3751589999999999E-3</v>
      </c>
      <c r="H15" s="589">
        <f t="shared" si="14"/>
        <v>11.655109700041958</v>
      </c>
      <c r="I15" s="592"/>
      <c r="J15" s="659">
        <f>HLOOKUP(J$1,IS_YTD!$3:$24,IS_YTD!$A16,0)</f>
        <v>2.9177946999999999E-2</v>
      </c>
      <c r="K15" s="659">
        <f>HLOOKUP(K$1,IS_YTD!$3:$24,IS_YTD!$A16,0)</f>
        <v>4.8429602000000002E-2</v>
      </c>
      <c r="L15" s="589">
        <f t="shared" si="15"/>
        <v>-0.397518340125942</v>
      </c>
    </row>
    <row r="16" spans="2:16" ht="26.4">
      <c r="B16" s="15" t="s">
        <v>297</v>
      </c>
      <c r="C16" s="15" t="s">
        <v>106</v>
      </c>
      <c r="D16" s="588">
        <f>HLOOKUP(D$2,IS_Quarterly!$3:$24,IS_Quarterly!$A17,0)</f>
        <v>-12.19</v>
      </c>
      <c r="E16" s="588">
        <f>HLOOKUP(E$2,IS_Quarterly!$3:$24,IS_Quarterly!$A17,0)</f>
        <v>-0.39800000000000002</v>
      </c>
      <c r="F16" s="589">
        <f t="shared" si="13"/>
        <v>29.628140703517584</v>
      </c>
      <c r="G16" s="660">
        <f>HLOOKUP(G$2,IS_Quarterly!$3:$24,IS_Quarterly!$A17,0)</f>
        <v>-2.069708E-3</v>
      </c>
      <c r="H16" s="589">
        <f t="shared" si="14"/>
        <v>5888.7197092536726</v>
      </c>
      <c r="I16" s="592"/>
      <c r="J16" s="588">
        <f>HLOOKUP(J$1,IS_YTD!$3:$24,IS_YTD!$A17,0)</f>
        <v>-13.779069708</v>
      </c>
      <c r="K16" s="588">
        <f>HLOOKUP(K$1,IS_YTD!$3:$24,IS_YTD!$A17,0)</f>
        <v>-0.89400000000000002</v>
      </c>
      <c r="L16" s="589">
        <f t="shared" si="15"/>
        <v>14.41282965100671</v>
      </c>
    </row>
    <row r="17" spans="2:12" ht="26.4">
      <c r="B17" s="15" t="s">
        <v>299</v>
      </c>
      <c r="C17" s="15" t="s">
        <v>440</v>
      </c>
      <c r="D17" s="588">
        <f>HLOOKUP(D$2,IS_Quarterly!$3:$24,IS_Quarterly!$A18,0)</f>
        <v>38.912902787999997</v>
      </c>
      <c r="E17" s="588">
        <f>HLOOKUP(E$2,IS_Quarterly!$3:$24,IS_Quarterly!$A18,0)</f>
        <v>18.295429602000006</v>
      </c>
      <c r="F17" s="589">
        <f t="shared" si="13"/>
        <v>1.126919325455257</v>
      </c>
      <c r="G17" s="588">
        <f>HLOOKUP(G$2,IS_Quarterly!$3:$24,IS_Quarterly!$A18,0)</f>
        <v>22.393964287999999</v>
      </c>
      <c r="H17" s="589">
        <f t="shared" si="14"/>
        <v>0.73765137282333759</v>
      </c>
      <c r="I17" s="592"/>
      <c r="J17" s="588">
        <f>HLOOKUP(J$1,IS_YTD!$3:$24,IS_YTD!$A18,0)</f>
        <v>127.934267076</v>
      </c>
      <c r="K17" s="588">
        <f>HLOOKUP(K$1,IS_YTD!$3:$24,IS_YTD!$A18,0)</f>
        <v>93.843429602000015</v>
      </c>
      <c r="L17" s="589">
        <f t="shared" si="15"/>
        <v>0.36327356767099039</v>
      </c>
    </row>
    <row r="18" spans="2:12" ht="26.4">
      <c r="B18" s="15" t="s">
        <v>301</v>
      </c>
      <c r="C18" s="15" t="s">
        <v>441</v>
      </c>
      <c r="D18" s="588">
        <f>HLOOKUP(D$2,IS_Quarterly!$3:$24,IS_Quarterly!$A19,0)</f>
        <v>-10.514902787999997</v>
      </c>
      <c r="E18" s="588">
        <f>HLOOKUP(E$2,IS_Quarterly!$3:$24,IS_Quarterly!$A19,0)</f>
        <v>-2.5970000000000049</v>
      </c>
      <c r="F18" s="589">
        <f t="shared" si="13"/>
        <v>3.0488651474778505</v>
      </c>
      <c r="G18" s="588">
        <f>HLOOKUP(G$2,IS_Quarterly!$3:$24,IS_Quarterly!$A19,0)</f>
        <v>-5.9085837840000002</v>
      </c>
      <c r="H18" s="589">
        <f t="shared" si="14"/>
        <v>0.77959781436518871</v>
      </c>
      <c r="I18" s="587"/>
      <c r="J18" s="588">
        <f>HLOOKUP(J$1,IS_YTD!$3:$24,IS_YTD!$A19,0)</f>
        <v>-30.386886571999998</v>
      </c>
      <c r="K18" s="588">
        <f>HLOOKUP(K$1,IS_YTD!$3:$24,IS_YTD!$A19,0)</f>
        <v>-19.616000000000003</v>
      </c>
      <c r="L18" s="589">
        <f t="shared" si="15"/>
        <v>0.54908679506525249</v>
      </c>
    </row>
    <row r="19" spans="2:12" s="4" customFormat="1" ht="26.4">
      <c r="B19" s="623" t="s">
        <v>361</v>
      </c>
      <c r="C19" s="623" t="s">
        <v>359</v>
      </c>
      <c r="D19" s="617">
        <f>HLOOKUP(D$2,IS_Quarterly!$3:$24,IS_Quarterly!$A20,0)</f>
        <v>28.398</v>
      </c>
      <c r="E19" s="617">
        <f>HLOOKUP(E$2,IS_Quarterly!$3:$24,IS_Quarterly!$A20,0)</f>
        <v>15.698429602000001</v>
      </c>
      <c r="F19" s="583">
        <f t="shared" si="13"/>
        <v>0.80897075185036704</v>
      </c>
      <c r="G19" s="617">
        <f>HLOOKUP(G$2,IS_Quarterly!$3:$24,IS_Quarterly!$A20,0)</f>
        <v>16.485380503999998</v>
      </c>
      <c r="H19" s="583">
        <f t="shared" si="14"/>
        <v>0.72261719971277172</v>
      </c>
      <c r="I19" s="622"/>
      <c r="J19" s="617">
        <f>HLOOKUP(J$1,IS_YTD!$3:$24,IS_YTD!$A20,0)</f>
        <v>97.547380503999989</v>
      </c>
      <c r="K19" s="617">
        <f>HLOOKUP(K$1,IS_YTD!$3:$24,IS_YTD!$A20,0)</f>
        <v>74.227429602000015</v>
      </c>
      <c r="L19" s="583">
        <f t="shared" si="15"/>
        <v>0.31416891339278741</v>
      </c>
    </row>
    <row r="20" spans="2:12" s="4" customFormat="1">
      <c r="B20" s="623" t="s">
        <v>133</v>
      </c>
      <c r="C20" s="623" t="s">
        <v>133</v>
      </c>
      <c r="D20" s="624">
        <f>D19/D$3</f>
        <v>0.3816730283318101</v>
      </c>
      <c r="E20" s="624">
        <f t="shared" ref="E20" si="16">E19/E$3</f>
        <v>0.33397361136049358</v>
      </c>
      <c r="F20" s="625">
        <f>D20-E20</f>
        <v>4.7699416971316522E-2</v>
      </c>
      <c r="G20" s="624">
        <f>G19/G$3</f>
        <v>0.27746626222775772</v>
      </c>
      <c r="H20" s="625">
        <f>D20-G20</f>
        <v>0.10420676610405238</v>
      </c>
      <c r="I20" s="622"/>
      <c r="J20" s="624">
        <f t="shared" ref="J20:K20" si="17">J19/J$3</f>
        <v>0.40153199789246635</v>
      </c>
      <c r="K20" s="624">
        <f t="shared" si="17"/>
        <v>0.41209301200846099</v>
      </c>
      <c r="L20" s="625">
        <f t="shared" si="15"/>
        <v>-2.5627743757464683E-2</v>
      </c>
    </row>
    <row r="21" spans="2:12" s="630" customFormat="1">
      <c r="B21" s="629" t="s">
        <v>136</v>
      </c>
      <c r="C21" s="629" t="s">
        <v>136</v>
      </c>
      <c r="D21" s="618">
        <f>HLOOKUP(D$2,IS_Quarterly!$3:$24,IS_Quarterly!$A23,0)</f>
        <v>39.471499999999999</v>
      </c>
      <c r="E21" s="618">
        <f>HLOOKUP(E$2,IS_Quarterly!$3:$24,IS_Quarterly!$A23,0)</f>
        <v>23.079000000000008</v>
      </c>
      <c r="F21" s="584">
        <f t="shared" si="13"/>
        <v>0.71027774166991575</v>
      </c>
      <c r="G21" s="618">
        <f>HLOOKUP(G$2,IS_Quarterly!$3:$24,IS_Quarterly!$A23,0)</f>
        <v>30.156000000000002</v>
      </c>
      <c r="H21" s="584">
        <f t="shared" si="14"/>
        <v>0.30891033293540238</v>
      </c>
      <c r="I21" s="585"/>
      <c r="J21" s="618">
        <f>HLOOKUP(J$1,IS_YTD!$3:$24,IS_YTD!$A23,0)</f>
        <v>129.65884499999999</v>
      </c>
      <c r="K21" s="618">
        <f>HLOOKUP(K$1,IS_YTD!$3:$24,IS_YTD!$A23,0)</f>
        <v>93.901205000000004</v>
      </c>
      <c r="L21" s="584">
        <f t="shared" si="15"/>
        <v>0.38080065106725702</v>
      </c>
    </row>
    <row r="22" spans="2:12" s="630" customFormat="1">
      <c r="B22" s="631" t="s">
        <v>133</v>
      </c>
      <c r="C22" s="631" t="s">
        <v>133</v>
      </c>
      <c r="D22" s="632">
        <f>D21/D$3</f>
        <v>0.53050239234449759</v>
      </c>
      <c r="E22" s="632">
        <f t="shared" ref="E22" si="18">E21/E$3</f>
        <v>0.49099032017870453</v>
      </c>
      <c r="F22" s="633">
        <f>D22-E22</f>
        <v>3.9512072165793055E-2</v>
      </c>
      <c r="G22" s="632">
        <f>G21/G$3</f>
        <v>0.50755714141448149</v>
      </c>
      <c r="H22" s="633">
        <f>D22-G22</f>
        <v>2.2945250930016092E-2</v>
      </c>
      <c r="I22" s="586"/>
      <c r="J22" s="632">
        <f t="shared" ref="J22:K22" si="19">J21/J$3</f>
        <v>0.53371166717434071</v>
      </c>
      <c r="K22" s="632">
        <f t="shared" si="19"/>
        <v>0.52131712774048855</v>
      </c>
      <c r="L22" s="633">
        <f t="shared" si="15"/>
        <v>2.3775431065487851E-2</v>
      </c>
    </row>
    <row r="24" spans="2:12">
      <c r="D24" s="644"/>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1108-65F0-4CB1-9C3D-BBFD151C387C}">
  <dimension ref="B1:AL21"/>
  <sheetViews>
    <sheetView zoomScaleNormal="100" workbookViewId="0">
      <pane xSplit="3" ySplit="2" topLeftCell="D7" activePane="bottomRight" state="frozen"/>
      <selection pane="topRight" activeCell="D1" sqref="D1"/>
      <selection pane="bottomLeft" activeCell="A3" sqref="A3"/>
      <selection pane="bottomRight" activeCell="D22" sqref="D22:K22"/>
    </sheetView>
  </sheetViews>
  <sheetFormatPr defaultRowHeight="13.2"/>
  <cols>
    <col min="1" max="36" width="8.796875" style="17"/>
    <col min="37" max="37" width="8.796875" style="17" customWidth="1"/>
    <col min="38" max="38" width="8.796875" style="17" hidden="1" customWidth="1"/>
    <col min="39" max="16384" width="8.796875" style="17"/>
  </cols>
  <sheetData>
    <row r="1" spans="2:12">
      <c r="B1" s="156" t="s">
        <v>322</v>
      </c>
      <c r="D1" s="17" t="b">
        <f>D3=D4+D5</f>
        <v>0</v>
      </c>
      <c r="E1" s="17" t="b">
        <f t="shared" ref="E1:G1" si="0">E3=E4+E5</f>
        <v>1</v>
      </c>
      <c r="G1" s="17" t="b">
        <f t="shared" si="0"/>
        <v>1</v>
      </c>
      <c r="J1" s="180" t="s">
        <v>369</v>
      </c>
      <c r="K1" s="180" t="s">
        <v>280</v>
      </c>
    </row>
    <row r="2" spans="2:12" ht="13.8" thickBot="1">
      <c r="B2" s="155"/>
      <c r="C2" s="562"/>
      <c r="D2" s="182" t="s">
        <v>369</v>
      </c>
      <c r="E2" s="182" t="s">
        <v>280</v>
      </c>
      <c r="F2" s="152" t="s">
        <v>131</v>
      </c>
      <c r="G2" s="182" t="s">
        <v>368</v>
      </c>
      <c r="H2" s="152" t="s">
        <v>40</v>
      </c>
      <c r="I2" s="16"/>
      <c r="J2" s="155" t="s">
        <v>417</v>
      </c>
      <c r="K2" s="155" t="s">
        <v>418</v>
      </c>
      <c r="L2" s="561" t="s">
        <v>131</v>
      </c>
    </row>
    <row r="3" spans="2:12">
      <c r="B3" s="564" t="s">
        <v>282</v>
      </c>
      <c r="C3" s="564" t="s">
        <v>325</v>
      </c>
      <c r="D3" s="658">
        <f>HLOOKUP(D$2,IS_Quarterly!$27:$52,IS_Quarterly!$A44,0)</f>
        <v>74.403999999999996</v>
      </c>
      <c r="E3" s="658">
        <f>HLOOKUP(E$2,IS_Quarterly!$27:$52,IS_Quarterly!$A44,0)</f>
        <v>47.003</v>
      </c>
      <c r="F3" s="579">
        <f>D3/E3-1</f>
        <v>0.5829627896091738</v>
      </c>
      <c r="G3" s="658">
        <f>HLOOKUP(G$2,IS_Quarterly!$27:$52,IS_Quarterly!$A44,0)</f>
        <v>59.411999999999999</v>
      </c>
      <c r="H3" s="579">
        <f>D3/G3-1</f>
        <v>0.25233959469467448</v>
      </c>
      <c r="I3" s="580"/>
      <c r="J3" s="658">
        <f>HLOOKUP(J$1,IS_YTD!$27:$52,IS_YTD!$A44,0)</f>
        <v>242.88192000000001</v>
      </c>
      <c r="K3" s="658">
        <f>HLOOKUP(K$1,IS_YTD!$27:$52,IS_YTD!$A44,0)</f>
        <v>180.11579999999998</v>
      </c>
      <c r="L3" s="579">
        <f>J3/K3-1</f>
        <v>0.34847648013111576</v>
      </c>
    </row>
    <row r="4" spans="2:12">
      <c r="B4" s="565" t="s">
        <v>169</v>
      </c>
      <c r="C4" s="566" t="s">
        <v>327</v>
      </c>
      <c r="D4" s="607">
        <f>HLOOKUP(D$2,IS_Quarterly!$27:$52,IS_Quarterly!$A45,0)</f>
        <v>49.577900000000007</v>
      </c>
      <c r="E4" s="607">
        <f>HLOOKUP(E$2,IS_Quarterly!$27:$52,IS_Quarterly!$A45,0)</f>
        <v>30.729999999999997</v>
      </c>
      <c r="F4" s="608">
        <f>D4/E4-1</f>
        <v>0.61333875691506701</v>
      </c>
      <c r="G4" s="607">
        <f>HLOOKUP(G$2,IS_Quarterly!$27:$52,IS_Quarterly!$A45,0)</f>
        <v>40.222999999999999</v>
      </c>
      <c r="H4" s="608">
        <f>D4/G4-1</f>
        <v>0.23257588941650309</v>
      </c>
      <c r="I4" s="606"/>
      <c r="J4" s="607">
        <f>HLOOKUP(J$1,IS_YTD!$27:$52,IS_YTD!$A45,0)</f>
        <v>163.76010000000002</v>
      </c>
      <c r="K4" s="607">
        <f>HLOOKUP(K$1,IS_YTD!$27:$52,IS_YTD!$A45,0)</f>
        <v>117.0581</v>
      </c>
      <c r="L4" s="608">
        <f>J4/K4-1</f>
        <v>0.39896427500531817</v>
      </c>
    </row>
    <row r="5" spans="2:12">
      <c r="B5" s="567" t="s">
        <v>170</v>
      </c>
      <c r="C5" s="568" t="s">
        <v>142</v>
      </c>
      <c r="D5" s="609">
        <f>HLOOKUP(D$2,IS_Quarterly!$27:$52,IS_Quarterly!$A46,0)</f>
        <v>24.825360000000003</v>
      </c>
      <c r="E5" s="609">
        <f>HLOOKUP(E$2,IS_Quarterly!$27:$52,IS_Quarterly!$A46,0)</f>
        <v>16.273</v>
      </c>
      <c r="F5" s="610">
        <f>D5/E5-1</f>
        <v>0.5255552141584221</v>
      </c>
      <c r="G5" s="609">
        <f>HLOOKUP(G$2,IS_Quarterly!$27:$52,IS_Quarterly!$A46,0)</f>
        <v>19.189</v>
      </c>
      <c r="H5" s="610">
        <f>D5/G5-1</f>
        <v>0.2937286987336496</v>
      </c>
      <c r="I5" s="611"/>
      <c r="J5" s="609">
        <f>HLOOKUP(J$1,IS_YTD!$27:$52,IS_YTD!$A46,0)</f>
        <v>79.121080000000006</v>
      </c>
      <c r="K5" s="609">
        <f>HLOOKUP(K$1,IS_YTD!$27:$52,IS_YTD!$A46,0)</f>
        <v>63.057699999999997</v>
      </c>
      <c r="L5" s="610">
        <f>J5/K5-1</f>
        <v>0.25474097532894491</v>
      </c>
    </row>
    <row r="6" spans="2:12" s="4" customFormat="1" ht="39.6">
      <c r="B6" s="563" t="s">
        <v>435</v>
      </c>
      <c r="C6" s="563" t="s">
        <v>172</v>
      </c>
      <c r="D6" s="582">
        <f>HLOOKUP(D$2,IS_Quarterly!$27:$52,IS_Quarterly!$A28,0)</f>
        <v>28.855500000000003</v>
      </c>
      <c r="E6" s="582">
        <f>HLOOKUP(E$2,IS_Quarterly!$27:$52,IS_Quarterly!$A28,0)</f>
        <v>23.844000000000001</v>
      </c>
      <c r="F6" s="583">
        <f>D6/E6-1</f>
        <v>0.21017866129843998</v>
      </c>
      <c r="G6" s="582">
        <f>HLOOKUP(G$2,IS_Quarterly!$27:$52,IS_Quarterly!$A28,0)</f>
        <v>31.913</v>
      </c>
      <c r="H6" s="583">
        <f>D6/G6-1</f>
        <v>-9.5807351236173233E-2</v>
      </c>
      <c r="I6" s="581"/>
      <c r="J6" s="582">
        <f>HLOOKUP(J$1,IS_YTD!$27:$52,IS_YTD!$A28,0)</f>
        <v>111.42792</v>
      </c>
      <c r="K6" s="582">
        <f>HLOOKUP(K$1,IS_YTD!$27:$52,IS_YTD!$A28,0)</f>
        <v>89.977499999999992</v>
      </c>
      <c r="L6" s="583">
        <f>J6/K6-1</f>
        <v>0.23839759939985017</v>
      </c>
    </row>
    <row r="7" spans="2:12">
      <c r="B7" s="569" t="s">
        <v>169</v>
      </c>
      <c r="C7" s="569" t="s">
        <v>327</v>
      </c>
      <c r="D7" s="612">
        <f>HLOOKUP(D$2,IS_Quarterly!$27:$52,IS_Quarterly!$A29,0)</f>
        <v>21.7515</v>
      </c>
      <c r="E7" s="612">
        <f>HLOOKUP(E$2,IS_Quarterly!$27:$52,IS_Quarterly!$A29,0)</f>
        <v>16.61</v>
      </c>
      <c r="F7" s="589">
        <f t="shared" ref="F7:F17" si="1">D7/E7-1</f>
        <v>0.30954244431065625</v>
      </c>
      <c r="G7" s="612">
        <f>HLOOKUP(G$2,IS_Quarterly!$27:$52,IS_Quarterly!$A29,0)</f>
        <v>25.372</v>
      </c>
      <c r="H7" s="589">
        <f t="shared" ref="H7:H17" si="2">D7/G7-1</f>
        <v>-0.14269667349834458</v>
      </c>
      <c r="I7" s="611"/>
      <c r="J7" s="612">
        <f>HLOOKUP(J$1,IS_YTD!$27:$52,IS_YTD!$A29,0)</f>
        <v>84.7012</v>
      </c>
      <c r="K7" s="612">
        <f>HLOOKUP(K$1,IS_YTD!$27:$52,IS_YTD!$A29,0)</f>
        <v>63.155500000000004</v>
      </c>
      <c r="L7" s="589">
        <f t="shared" ref="L7:L17" si="3">J7/K7-1</f>
        <v>0.34115318539161277</v>
      </c>
    </row>
    <row r="8" spans="2:12">
      <c r="B8" s="569" t="s">
        <v>170</v>
      </c>
      <c r="C8" s="569" t="s">
        <v>142</v>
      </c>
      <c r="D8" s="612">
        <f>HLOOKUP(D$2,IS_Quarterly!$27:$52,IS_Quarterly!$A30,0)</f>
        <v>7.1040000000000028</v>
      </c>
      <c r="E8" s="612">
        <f>HLOOKUP(E$2,IS_Quarterly!$27:$52,IS_Quarterly!$A30,0)</f>
        <v>7.234</v>
      </c>
      <c r="F8" s="589">
        <f t="shared" si="1"/>
        <v>-1.7970693945258076E-2</v>
      </c>
      <c r="G8" s="612">
        <f>HLOOKUP(G$2,IS_Quarterly!$27:$52,IS_Quarterly!$A30,0)</f>
        <v>6.5410000000000004</v>
      </c>
      <c r="H8" s="589">
        <f t="shared" si="2"/>
        <v>8.607246598379481E-2</v>
      </c>
      <c r="I8" s="606"/>
      <c r="J8" s="612">
        <f>HLOOKUP(J$1,IS_YTD!$27:$52,IS_YTD!$A30,0)</f>
        <v>26.726720000000004</v>
      </c>
      <c r="K8" s="612">
        <f>HLOOKUP(K$1,IS_YTD!$27:$52,IS_YTD!$A30,0)</f>
        <v>26.822000000000003</v>
      </c>
      <c r="L8" s="589">
        <f t="shared" si="3"/>
        <v>-3.552307807024091E-3</v>
      </c>
    </row>
    <row r="9" spans="2:12" s="4" customFormat="1" ht="39.6">
      <c r="B9" s="563" t="s">
        <v>436</v>
      </c>
      <c r="C9" s="563" t="s">
        <v>173</v>
      </c>
      <c r="D9" s="582">
        <f>HLOOKUP(D$2,IS_Quarterly!$27:$52,IS_Quarterly!$A31,0)</f>
        <v>1.2889999999999999</v>
      </c>
      <c r="E9" s="582">
        <f>HLOOKUP(E$2,IS_Quarterly!$27:$52,IS_Quarterly!$A31,0)</f>
        <v>1.5119999999999998</v>
      </c>
      <c r="F9" s="583">
        <f t="shared" si="1"/>
        <v>-0.14748677248677244</v>
      </c>
      <c r="G9" s="582">
        <f>HLOOKUP(G$2,IS_Quarterly!$27:$52,IS_Quarterly!$A31,0)</f>
        <v>1.1950000000000001</v>
      </c>
      <c r="H9" s="583">
        <f t="shared" si="2"/>
        <v>7.8661087866108703E-2</v>
      </c>
      <c r="I9" s="581"/>
      <c r="J9" s="582">
        <f>HLOOKUP(J$1,IS_YTD!$27:$52,IS_YTD!$A31,0)</f>
        <v>4.8884999999999996</v>
      </c>
      <c r="K9" s="582">
        <f>HLOOKUP(K$1,IS_YTD!$27:$52,IS_YTD!$A31,0)</f>
        <v>5.0928999999999993</v>
      </c>
      <c r="L9" s="583">
        <f t="shared" si="3"/>
        <v>-4.0134304620157435E-2</v>
      </c>
    </row>
    <row r="10" spans="2:12">
      <c r="B10" s="569" t="s">
        <v>169</v>
      </c>
      <c r="C10" s="569" t="s">
        <v>327</v>
      </c>
      <c r="D10" s="612">
        <f>HLOOKUP(D$2,IS_Quarterly!$27:$52,IS_Quarterly!$A32,0)</f>
        <v>1.129</v>
      </c>
      <c r="E10" s="612">
        <f>HLOOKUP(E$2,IS_Quarterly!$27:$52,IS_Quarterly!$A32,0)</f>
        <v>1.5029999999999999</v>
      </c>
      <c r="F10" s="589">
        <f t="shared" si="1"/>
        <v>-0.24883566200931462</v>
      </c>
      <c r="G10" s="612">
        <f>HLOOKUP(G$2,IS_Quarterly!$27:$52,IS_Quarterly!$A32,0)</f>
        <v>1.1180000000000001</v>
      </c>
      <c r="H10" s="589">
        <f t="shared" si="2"/>
        <v>9.8389982110911323E-3</v>
      </c>
      <c r="I10" s="611"/>
      <c r="J10" s="612">
        <f>HLOOKUP(J$1,IS_YTD!$27:$52,IS_YTD!$A32,0)</f>
        <v>4.5225000000000009</v>
      </c>
      <c r="K10" s="612">
        <f>HLOOKUP(K$1,IS_YTD!$27:$52,IS_YTD!$A32,0)</f>
        <v>4.7689000000000004</v>
      </c>
      <c r="L10" s="589">
        <f t="shared" si="3"/>
        <v>-5.1668099561743674E-2</v>
      </c>
    </row>
    <row r="11" spans="2:12">
      <c r="B11" s="569" t="s">
        <v>170</v>
      </c>
      <c r="C11" s="569" t="s">
        <v>142</v>
      </c>
      <c r="D11" s="612">
        <f>HLOOKUP(D$2,IS_Quarterly!$27:$52,IS_Quarterly!$A33,0)</f>
        <v>0.15999999999999992</v>
      </c>
      <c r="E11" s="612">
        <f>HLOOKUP(E$2,IS_Quarterly!$27:$52,IS_Quarterly!$A33,0)</f>
        <v>8.9999999999999993E-3</v>
      </c>
      <c r="F11" s="589">
        <f t="shared" si="1"/>
        <v>16.777777777777771</v>
      </c>
      <c r="G11" s="612">
        <f>HLOOKUP(G$2,IS_Quarterly!$27:$52,IS_Quarterly!$A33,0)</f>
        <v>7.6999999999999999E-2</v>
      </c>
      <c r="H11" s="589">
        <f t="shared" si="2"/>
        <v>1.0779220779220768</v>
      </c>
      <c r="I11" s="606"/>
      <c r="J11" s="612">
        <f>HLOOKUP(J$1,IS_YTD!$27:$52,IS_YTD!$A33,0)</f>
        <v>0.36599999999999994</v>
      </c>
      <c r="K11" s="612">
        <f>HLOOKUP(K$1,IS_YTD!$27:$52,IS_YTD!$A33,0)</f>
        <v>0.32400000000000001</v>
      </c>
      <c r="L11" s="589">
        <f t="shared" si="3"/>
        <v>0.12962962962962932</v>
      </c>
    </row>
    <row r="12" spans="2:12" s="4" customFormat="1" ht="26.4">
      <c r="B12" s="563" t="s">
        <v>308</v>
      </c>
      <c r="C12" s="563" t="s">
        <v>37</v>
      </c>
      <c r="D12" s="582">
        <f>HLOOKUP(D$2,IS_Quarterly!$27:$52,IS_Quarterly!$A34,0)</f>
        <v>31.191100000000002</v>
      </c>
      <c r="E12" s="582">
        <f>HLOOKUP(E$2,IS_Quarterly!$27:$52,IS_Quarterly!$A34,0)</f>
        <v>20.085999999999999</v>
      </c>
      <c r="F12" s="583">
        <f t="shared" si="1"/>
        <v>0.55287762620730874</v>
      </c>
      <c r="G12" s="582">
        <f>HLOOKUP(G$2,IS_Quarterly!$27:$52,IS_Quarterly!$A34,0)</f>
        <v>25.634999999999998</v>
      </c>
      <c r="H12" s="583">
        <f t="shared" si="2"/>
        <v>0.21673883362590218</v>
      </c>
      <c r="I12" s="581"/>
      <c r="J12" s="582">
        <f>HLOOKUP(J$1,IS_YTD!$27:$52,IS_YTD!$A34,0)</f>
        <v>109.3721</v>
      </c>
      <c r="K12" s="582">
        <f>HLOOKUP(K$1,IS_YTD!$27:$52,IS_YTD!$A34,0)</f>
        <v>81.043000000000006</v>
      </c>
      <c r="L12" s="583">
        <f t="shared" si="3"/>
        <v>0.34955640832644397</v>
      </c>
    </row>
    <row r="13" spans="2:12">
      <c r="B13" s="569" t="s">
        <v>169</v>
      </c>
      <c r="C13" s="569" t="s">
        <v>327</v>
      </c>
      <c r="D13" s="612">
        <f>HLOOKUP(D$2,IS_Quarterly!$27:$52,IS_Quarterly!$A35,0)</f>
        <v>18.098400000000002</v>
      </c>
      <c r="E13" s="612">
        <f>HLOOKUP(E$2,IS_Quarterly!$27:$52,IS_Quarterly!$A35,0)</f>
        <v>11.635</v>
      </c>
      <c r="F13" s="589">
        <f t="shared" si="1"/>
        <v>0.55551353674258719</v>
      </c>
      <c r="G13" s="612">
        <f>HLOOKUP(G$2,IS_Quarterly!$27:$52,IS_Quarterly!$A35,0)</f>
        <v>13.577</v>
      </c>
      <c r="H13" s="589">
        <f t="shared" si="2"/>
        <v>0.33301907637917072</v>
      </c>
      <c r="I13" s="611"/>
      <c r="J13" s="612">
        <f>HLOOKUP(J$1,IS_YTD!$27:$52,IS_YTD!$A35,0)</f>
        <v>64.496399999999994</v>
      </c>
      <c r="K13" s="612">
        <f>HLOOKUP(K$1,IS_YTD!$27:$52,IS_YTD!$A35,0)</f>
        <v>47.777999999999999</v>
      </c>
      <c r="L13" s="589">
        <f t="shared" si="3"/>
        <v>0.34991837247268598</v>
      </c>
    </row>
    <row r="14" spans="2:12">
      <c r="B14" s="569" t="s">
        <v>170</v>
      </c>
      <c r="C14" s="569" t="s">
        <v>142</v>
      </c>
      <c r="D14" s="612">
        <f>HLOOKUP(D$2,IS_Quarterly!$27:$52,IS_Quarterly!$A36,0)</f>
        <v>13.092700000000001</v>
      </c>
      <c r="E14" s="612">
        <f>HLOOKUP(E$2,IS_Quarterly!$27:$52,IS_Quarterly!$A36,0)</f>
        <v>8.4510000000000005</v>
      </c>
      <c r="F14" s="589">
        <f t="shared" si="1"/>
        <v>0.54924860963199618</v>
      </c>
      <c r="G14" s="612">
        <f>HLOOKUP(G$2,IS_Quarterly!$27:$52,IS_Quarterly!$A36,0)</f>
        <v>12.058</v>
      </c>
      <c r="H14" s="589">
        <f t="shared" si="2"/>
        <v>8.5810250456128889E-2</v>
      </c>
      <c r="I14" s="606"/>
      <c r="J14" s="612">
        <f>HLOOKUP(J$1,IS_YTD!$27:$52,IS_YTD!$A36,0)</f>
        <v>44.875700000000002</v>
      </c>
      <c r="K14" s="612">
        <f>HLOOKUP(K$1,IS_YTD!$27:$52,IS_YTD!$A36,0)</f>
        <v>33.265000000000001</v>
      </c>
      <c r="L14" s="589">
        <f t="shared" si="3"/>
        <v>0.3490365248759959</v>
      </c>
    </row>
    <row r="15" spans="2:12" s="4" customFormat="1" ht="39.6">
      <c r="B15" s="563" t="s">
        <v>175</v>
      </c>
      <c r="C15" s="563" t="s">
        <v>174</v>
      </c>
      <c r="D15" s="582">
        <f>HLOOKUP(D$2,IS_Quarterly!$27:$52,IS_Quarterly!$A37,0)</f>
        <v>1.1640000000000001</v>
      </c>
      <c r="E15" s="582">
        <f>HLOOKUP(E$2,IS_Quarterly!$27:$52,IS_Quarterly!$A37,0)</f>
        <v>1.2729999999999999</v>
      </c>
      <c r="F15" s="583">
        <f t="shared" si="1"/>
        <v>-8.5624509033778273E-2</v>
      </c>
      <c r="G15" s="582">
        <f>HLOOKUP(G$2,IS_Quarterly!$27:$52,IS_Quarterly!$A37,0)</f>
        <v>0.43300000000000005</v>
      </c>
      <c r="H15" s="583">
        <f t="shared" si="2"/>
        <v>1.6882217090069283</v>
      </c>
      <c r="I15" s="581"/>
      <c r="J15" s="582">
        <f>HLOOKUP(J$1,IS_YTD!$27:$52,IS_YTD!$A37,0)</f>
        <v>4.4969999999999999</v>
      </c>
      <c r="K15" s="582">
        <f>HLOOKUP(K$1,IS_YTD!$27:$52,IS_YTD!$A37,0)</f>
        <v>2.4283999999999999</v>
      </c>
      <c r="L15" s="583">
        <f t="shared" si="3"/>
        <v>0.85183660023060459</v>
      </c>
    </row>
    <row r="16" spans="2:12">
      <c r="B16" s="569" t="s">
        <v>169</v>
      </c>
      <c r="C16" s="569" t="s">
        <v>327</v>
      </c>
      <c r="D16" s="612">
        <f>HLOOKUP(D$2,IS_Quarterly!$27:$52,IS_Quarterly!$A38,0)</f>
        <v>0.22800000000000001</v>
      </c>
      <c r="E16" s="612">
        <f>HLOOKUP(E$2,IS_Quarterly!$27:$52,IS_Quarterly!$A38,0)</f>
        <v>0.98199999999999998</v>
      </c>
      <c r="F16" s="589">
        <f t="shared" si="1"/>
        <v>-0.76782077393075354</v>
      </c>
      <c r="G16" s="612">
        <f>HLOOKUP(G$2,IS_Quarterly!$27:$52,IS_Quarterly!$A38,0)</f>
        <v>0.156</v>
      </c>
      <c r="H16" s="589">
        <f t="shared" si="2"/>
        <v>0.46153846153846168</v>
      </c>
      <c r="I16" s="611"/>
      <c r="J16" s="612">
        <f>HLOOKUP(J$1,IS_YTD!$27:$52,IS_YTD!$A38,0)</f>
        <v>1.6689999999999998</v>
      </c>
      <c r="K16" s="612">
        <f>HLOOKUP(K$1,IS_YTD!$27:$52,IS_YTD!$A38,0)</f>
        <v>1.3557000000000001</v>
      </c>
      <c r="L16" s="589">
        <f t="shared" si="3"/>
        <v>0.23109832558825683</v>
      </c>
    </row>
    <row r="17" spans="2:12">
      <c r="B17" s="569" t="s">
        <v>170</v>
      </c>
      <c r="C17" s="569" t="s">
        <v>142</v>
      </c>
      <c r="D17" s="612">
        <f>HLOOKUP(D$2,IS_Quarterly!$27:$52,IS_Quarterly!$A39,0)</f>
        <v>0.93600000000000005</v>
      </c>
      <c r="E17" s="612">
        <f>HLOOKUP(E$2,IS_Quarterly!$27:$52,IS_Quarterly!$A39,0)</f>
        <v>0.29099999999999998</v>
      </c>
      <c r="F17" s="589">
        <f t="shared" si="1"/>
        <v>2.2164948453608253</v>
      </c>
      <c r="G17" s="612">
        <f>HLOOKUP(G$2,IS_Quarterly!$27:$52,IS_Quarterly!$A39,0)</f>
        <v>0.27700000000000002</v>
      </c>
      <c r="H17" s="589">
        <f t="shared" si="2"/>
        <v>2.3790613718411553</v>
      </c>
      <c r="I17" s="606"/>
      <c r="J17" s="612">
        <f>HLOOKUP(J$1,IS_YTD!$27:$52,IS_YTD!$A39,0)</f>
        <v>2.8279999999999998</v>
      </c>
      <c r="K17" s="612">
        <f>HLOOKUP(K$1,IS_YTD!$27:$52,IS_YTD!$A39,0)</f>
        <v>1.0727</v>
      </c>
      <c r="L17" s="589">
        <f t="shared" si="3"/>
        <v>1.6363382119884404</v>
      </c>
    </row>
    <row r="18" spans="2:12" s="4" customFormat="1" ht="39.6">
      <c r="B18" s="563" t="s">
        <v>432</v>
      </c>
      <c r="C18" s="563" t="s">
        <v>434</v>
      </c>
      <c r="D18" s="582">
        <f>HLOOKUP(D$2,IS_Quarterly!$27:$52,IS_Quarterly!$A40,0)</f>
        <v>11.6839</v>
      </c>
      <c r="E18" s="582"/>
      <c r="F18" s="583"/>
      <c r="G18" s="582"/>
      <c r="H18" s="583"/>
      <c r="I18" s="581"/>
      <c r="J18" s="582">
        <f>HLOOKUP(J$1,IS_YTD!$27:$52,IS_YTD!$A40,0)</f>
        <v>11.6839</v>
      </c>
      <c r="K18" s="582"/>
      <c r="L18" s="583"/>
    </row>
    <row r="19" spans="2:12">
      <c r="B19" s="569" t="s">
        <v>169</v>
      </c>
      <c r="C19" s="569" t="s">
        <v>327</v>
      </c>
      <c r="D19" s="612">
        <f>HLOOKUP(D$2,IS_Quarterly!$27:$52,IS_Quarterly!$A41,0)</f>
        <v>8.3710000000000004</v>
      </c>
      <c r="E19" s="612"/>
      <c r="F19" s="589"/>
      <c r="G19" s="612"/>
      <c r="H19" s="589"/>
      <c r="I19" s="611"/>
      <c r="J19" s="612">
        <f>HLOOKUP(J$1,IS_YTD!$27:$52,IS_YTD!$A41,0)</f>
        <v>8.3710000000000004</v>
      </c>
      <c r="K19" s="612"/>
      <c r="L19" s="589"/>
    </row>
    <row r="20" spans="2:12">
      <c r="B20" s="569" t="s">
        <v>170</v>
      </c>
      <c r="C20" s="569" t="s">
        <v>142</v>
      </c>
      <c r="D20" s="612">
        <f>HLOOKUP(D$2,IS_Quarterly!$27:$52,IS_Quarterly!$A42,0)</f>
        <v>3.3129</v>
      </c>
      <c r="E20" s="612"/>
      <c r="F20" s="589"/>
      <c r="G20" s="612"/>
      <c r="H20" s="589"/>
      <c r="I20" s="606"/>
      <c r="J20" s="612">
        <f>HLOOKUP(J$1,IS_YTD!$27:$52,IS_YTD!$A42,0)</f>
        <v>3.3129</v>
      </c>
      <c r="K20" s="612"/>
      <c r="L20" s="589"/>
    </row>
    <row r="21" spans="2:12" s="4" customFormat="1" ht="39.6">
      <c r="B21" s="563" t="s">
        <v>431</v>
      </c>
      <c r="C21" s="563" t="s">
        <v>442</v>
      </c>
      <c r="D21" s="582">
        <f>HLOOKUP(D$2,IS_Quarterly!$27:$52,IS_Quarterly!$A43,0)</f>
        <v>0.21976000000000001</v>
      </c>
      <c r="E21" s="582">
        <f>HLOOKUP(E$2,IS_Quarterly!$27:$52,IS_Quarterly!$A43,0)</f>
        <v>0.28799999999999998</v>
      </c>
      <c r="F21" s="583">
        <f t="shared" ref="F21" si="4">D21/E21-1</f>
        <v>-0.2369444444444444</v>
      </c>
      <c r="G21" s="582">
        <f>HLOOKUP(G$2,IS_Quarterly!$27:$52,IS_Quarterly!$A43,0)</f>
        <v>0.23599999999999999</v>
      </c>
      <c r="H21" s="583">
        <f t="shared" ref="H21" si="5">D21/G21-1</f>
        <v>-6.8813559322033813E-2</v>
      </c>
      <c r="I21" s="581"/>
      <c r="J21" s="582">
        <f>HLOOKUP(J$1,IS_YTD!$27:$52,IS_YTD!$A43,0)</f>
        <v>1.01176</v>
      </c>
      <c r="K21" s="582">
        <f>HLOOKUP(K$1,IS_YTD!$27:$52,IS_YTD!$A43,0)</f>
        <v>1.5740000000000001</v>
      </c>
      <c r="L21" s="583">
        <f t="shared" ref="L21" si="6">J21/K21-1</f>
        <v>-0.35720457433290986</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5203-A245-4856-8B4D-FF1EF784A32F}">
  <dimension ref="A1:AD23"/>
  <sheetViews>
    <sheetView zoomScaleNormal="100" workbookViewId="0">
      <selection activeCell="A5" sqref="A5:A1048576"/>
    </sheetView>
  </sheetViews>
  <sheetFormatPr defaultRowHeight="17.399999999999999"/>
  <cols>
    <col min="2" max="2" width="12.19921875" bestFit="1" customWidth="1"/>
    <col min="4" max="6" width="8.796875" style="556"/>
    <col min="7" max="7" width="8.796875" style="556" customWidth="1"/>
    <col min="8" max="12" width="8.796875" style="556"/>
    <col min="29" max="29" width="8.796875" customWidth="1"/>
    <col min="30" max="30" width="8.796875" hidden="1" customWidth="1"/>
  </cols>
  <sheetData>
    <row r="1" spans="1:12">
      <c r="B1" s="156" t="s">
        <v>322</v>
      </c>
      <c r="D1" s="556" t="b">
        <f>D3=HLOOKUP(D$2,'SG&amp;A_Quarterly'!$2:$35,'SG&amp;A_Quarterly'!$A35,0)/1000</f>
        <v>1</v>
      </c>
      <c r="E1" s="556" t="b">
        <f>E3=HLOOKUP(E$2,'SG&amp;A_Quarterly'!$2:$35,'SG&amp;A_Quarterly'!$A35,0)/1000</f>
        <v>1</v>
      </c>
      <c r="G1" s="556" t="b">
        <f>G3=HLOOKUP(G$2,'SG&amp;A_Quarterly'!$2:$35,'SG&amp;A_Quarterly'!$A35,0)/1000</f>
        <v>1</v>
      </c>
      <c r="J1" s="180" t="s">
        <v>369</v>
      </c>
      <c r="K1" s="180" t="s">
        <v>280</v>
      </c>
    </row>
    <row r="2" spans="1:12" ht="18" thickBot="1">
      <c r="B2" s="155"/>
      <c r="C2" s="14"/>
      <c r="D2" s="557" t="s">
        <v>369</v>
      </c>
      <c r="E2" s="557" t="s">
        <v>280</v>
      </c>
      <c r="F2" s="152" t="s">
        <v>131</v>
      </c>
      <c r="G2" s="152" t="s">
        <v>368</v>
      </c>
      <c r="H2" s="152" t="s">
        <v>40</v>
      </c>
      <c r="I2" s="16"/>
      <c r="J2" s="155" t="s">
        <v>417</v>
      </c>
      <c r="K2" s="155" t="s">
        <v>418</v>
      </c>
      <c r="L2" s="558" t="s">
        <v>131</v>
      </c>
    </row>
    <row r="3" spans="1:12" s="4" customFormat="1" ht="13.2">
      <c r="B3" s="18" t="s">
        <v>433</v>
      </c>
      <c r="C3" s="18" t="s">
        <v>145</v>
      </c>
      <c r="D3" s="614">
        <f>HLOOKUP(D$2,'SG&amp;A_Quarterly'!$2:$35,'SG&amp;A_Quarterly'!$A35,0)/1000</f>
        <v>21.003691999999987</v>
      </c>
      <c r="E3" s="614">
        <f>HLOOKUP(E$2,'SG&amp;A_Quarterly'!$2:$35,'SG&amp;A_Quarterly'!$A35,0)/1000</f>
        <v>14.985468999999997</v>
      </c>
      <c r="F3" s="579">
        <f>D3/E3-1</f>
        <v>0.40160391376472715</v>
      </c>
      <c r="G3" s="614">
        <f>HLOOKUP(G$2,'SG&amp;A_Quarterly'!$2:$35,'SG&amp;A_Quarterly'!$A35,0)/1000</f>
        <v>17.648229999999998</v>
      </c>
      <c r="H3" s="579">
        <f>D3/G3-1</f>
        <v>0.1901302283571773</v>
      </c>
      <c r="I3" s="615"/>
      <c r="J3" s="614">
        <f>HLOOKUP(J$1,'SG&amp;A_YTD'!$2:$35,'SG&amp;A_YTD'!$A35,0)/1000</f>
        <v>68.671739000000017</v>
      </c>
      <c r="K3" s="614">
        <f>HLOOKUP(K$1,'SG&amp;A_YTD'!$2:$35,'SG&amp;A_YTD'!$A35,0)/1000</f>
        <v>50.826681922000013</v>
      </c>
      <c r="L3" s="579">
        <f>J3/K3-1</f>
        <v>0.35109624321700772</v>
      </c>
    </row>
    <row r="4" spans="1:12" s="555" customFormat="1" ht="10.8">
      <c r="B4" s="19" t="s">
        <v>177</v>
      </c>
      <c r="C4" s="19" t="s">
        <v>149</v>
      </c>
      <c r="D4" s="597">
        <f>IFERROR(D3/D$23,)</f>
        <v>0</v>
      </c>
      <c r="E4" s="597">
        <f>IFERROR(E3/E$23,)</f>
        <v>0</v>
      </c>
      <c r="F4" s="598"/>
      <c r="G4" s="597">
        <f>IFERROR(G3/G$23,)</f>
        <v>0</v>
      </c>
      <c r="H4" s="598"/>
      <c r="I4" s="599"/>
      <c r="J4" s="597">
        <f>IFERROR(J3/J$23,)</f>
        <v>0</v>
      </c>
      <c r="K4" s="597">
        <f>IFERROR(K3/K$23,)</f>
        <v>0</v>
      </c>
      <c r="L4" s="598"/>
    </row>
    <row r="5" spans="1:12" s="4" customFormat="1" ht="13.2">
      <c r="A5" s="174"/>
      <c r="B5" s="20" t="s">
        <v>176</v>
      </c>
      <c r="C5" s="20" t="s">
        <v>146</v>
      </c>
      <c r="D5" s="616">
        <f>HLOOKUP(D$2,'SG&amp;A_Quarterly'!$2:$35,'SG&amp;A_Quarterly'!$A3,0)/1000</f>
        <v>3.6840839999999999</v>
      </c>
      <c r="E5" s="616">
        <f>HLOOKUP(E$2,'SG&amp;A_Quarterly'!$2:$35,'SG&amp;A_Quarterly'!$A3,0)/1000</f>
        <v>2.5008490000000001</v>
      </c>
      <c r="F5" s="583">
        <f t="shared" ref="F5:F7" si="0">D5/E5-1</f>
        <v>0.47313332392319563</v>
      </c>
      <c r="G5" s="617">
        <f>HLOOKUP(G$2,'SG&amp;A_Quarterly'!$2:$35,'SG&amp;A_Quarterly'!$A3,0)/1000</f>
        <v>3.1878899999999999</v>
      </c>
      <c r="H5" s="583">
        <f>D5/G5-1</f>
        <v>0.15564966168845218</v>
      </c>
      <c r="I5" s="615"/>
      <c r="J5" s="617">
        <f>HLOOKUP(J$1,'SG&amp;A_YTD'!$2:$35,'SG&amp;A_YTD'!$A3,0)/1000</f>
        <v>12.486143</v>
      </c>
      <c r="K5" s="617">
        <f>HLOOKUP(K$1,'SG&amp;A_YTD'!$2:$35,'SG&amp;A_YTD'!$A3,0)/1000</f>
        <v>9.6710914210000016</v>
      </c>
      <c r="L5" s="583">
        <f>J5/K5-1</f>
        <v>0.29107899578814234</v>
      </c>
    </row>
    <row r="6" spans="1:12" s="555" customFormat="1" ht="10.8">
      <c r="A6" s="613"/>
      <c r="B6" s="21" t="s">
        <v>177</v>
      </c>
      <c r="C6" s="21" t="s">
        <v>147</v>
      </c>
      <c r="D6" s="600">
        <f>IFERROR(D5/D$23,)</f>
        <v>0</v>
      </c>
      <c r="E6" s="600">
        <f>IFERROR(E5/E$23,)</f>
        <v>0</v>
      </c>
      <c r="F6" s="601"/>
      <c r="G6" s="600">
        <f>IFERROR(G5/G$23,)</f>
        <v>0</v>
      </c>
      <c r="H6" s="601"/>
      <c r="I6" s="599"/>
      <c r="J6" s="600">
        <f>IFERROR(J5/J$23,)</f>
        <v>0</v>
      </c>
      <c r="K6" s="600">
        <f>IFERROR(K5/K$23,)</f>
        <v>0</v>
      </c>
      <c r="L6" s="601"/>
    </row>
    <row r="7" spans="1:12" s="4" customFormat="1" ht="13.2">
      <c r="A7" s="174"/>
      <c r="B7" s="20" t="s">
        <v>178</v>
      </c>
      <c r="C7" s="20" t="s">
        <v>148</v>
      </c>
      <c r="D7" s="617">
        <f>HLOOKUP(D$2,'SG&amp;A_Quarterly'!$2:$35,'SG&amp;A_Quarterly'!$A4,0)/1000</f>
        <v>3.9178600000000001</v>
      </c>
      <c r="E7" s="617">
        <f>HLOOKUP(E$2,'SG&amp;A_Quarterly'!$2:$35,'SG&amp;A_Quarterly'!$A4,0)/1000</f>
        <v>2.589286</v>
      </c>
      <c r="F7" s="583">
        <f t="shared" si="0"/>
        <v>0.51310438476089559</v>
      </c>
      <c r="G7" s="617">
        <f>HLOOKUP(G$2,'SG&amp;A_Quarterly'!$2:$35,'SG&amp;A_Quarterly'!$A4,0)/1000</f>
        <v>3.0759509999999999</v>
      </c>
      <c r="H7" s="583">
        <f t="shared" ref="H7:H21" si="1">D7/G7-1</f>
        <v>0.27370689585107177</v>
      </c>
      <c r="I7" s="615"/>
      <c r="J7" s="617">
        <f>HLOOKUP(J$1,'SG&amp;A_YTD'!$2:$35,'SG&amp;A_YTD'!$A4,0)/1000</f>
        <v>12.617668000000002</v>
      </c>
      <c r="K7" s="617">
        <f>HLOOKUP(K$1,'SG&amp;A_YTD'!$2:$35,'SG&amp;A_YTD'!$A4,0)/1000</f>
        <v>9.2006427690000017</v>
      </c>
      <c r="L7" s="583">
        <f>J7/K7-1</f>
        <v>0.3713898383831491</v>
      </c>
    </row>
    <row r="8" spans="1:12" s="555" customFormat="1" ht="10.8">
      <c r="A8" s="613"/>
      <c r="B8" s="21" t="s">
        <v>177</v>
      </c>
      <c r="C8" s="21" t="s">
        <v>149</v>
      </c>
      <c r="D8" s="600">
        <f>IFERROR(D7/D$23,)</f>
        <v>0</v>
      </c>
      <c r="E8" s="600">
        <f>IFERROR(E7/E$23,)</f>
        <v>0</v>
      </c>
      <c r="F8" s="601"/>
      <c r="G8" s="600">
        <f>IFERROR(G7/G$23,)</f>
        <v>0</v>
      </c>
      <c r="H8" s="601"/>
      <c r="I8" s="599"/>
      <c r="J8" s="600">
        <f>IFERROR(J7/J$23,)</f>
        <v>0</v>
      </c>
      <c r="K8" s="600">
        <f>IFERROR(K7/K$23,)</f>
        <v>0</v>
      </c>
      <c r="L8" s="601"/>
    </row>
    <row r="9" spans="1:12" s="4" customFormat="1" ht="26.4">
      <c r="A9" s="174"/>
      <c r="B9" s="20" t="s">
        <v>179</v>
      </c>
      <c r="C9" s="20" t="s">
        <v>150</v>
      </c>
      <c r="D9" s="617">
        <f>HLOOKUP(D$2,'SG&amp;A_Quarterly'!$2:$35,'SG&amp;A_Quarterly'!$A5,0)/1000</f>
        <v>3.339496</v>
      </c>
      <c r="E9" s="617">
        <f>HLOOKUP(E$2,'SG&amp;A_Quarterly'!$2:$35,'SG&amp;A_Quarterly'!$A5,0)/1000</f>
        <v>2.5417969999999999</v>
      </c>
      <c r="F9" s="583">
        <f>D9/E9-1</f>
        <v>0.31383269395628366</v>
      </c>
      <c r="G9" s="617">
        <f>HLOOKUP(G$2,'SG&amp;A_Quarterly'!$2:$35,'SG&amp;A_Quarterly'!$A5,0)/1000</f>
        <v>4.7376229999999993</v>
      </c>
      <c r="H9" s="583">
        <f t="shared" si="1"/>
        <v>-0.29511149367520373</v>
      </c>
      <c r="I9" s="615"/>
      <c r="J9" s="617">
        <f>HLOOKUP(J$1,'SG&amp;A_YTD'!$2:$35,'SG&amp;A_YTD'!$A5,0)/1000</f>
        <v>12.820742999999998</v>
      </c>
      <c r="K9" s="617">
        <f>HLOOKUP(K$1,'SG&amp;A_YTD'!$2:$35,'SG&amp;A_YTD'!$A5,0)/1000</f>
        <v>9.0297379600000003</v>
      </c>
      <c r="L9" s="583">
        <f>J9/K9-1</f>
        <v>0.41983555412055362</v>
      </c>
    </row>
    <row r="10" spans="1:12" s="555" customFormat="1" ht="10.8">
      <c r="A10" s="613"/>
      <c r="B10" s="21" t="s">
        <v>177</v>
      </c>
      <c r="C10" s="21" t="s">
        <v>149</v>
      </c>
      <c r="D10" s="600">
        <f>IFERROR(D9/D$23,)</f>
        <v>0</v>
      </c>
      <c r="E10" s="600">
        <f>IFERROR(E9/E$23,)</f>
        <v>0</v>
      </c>
      <c r="F10" s="601"/>
      <c r="G10" s="600">
        <f>IFERROR(G9/G$23,)</f>
        <v>0</v>
      </c>
      <c r="H10" s="601"/>
      <c r="I10" s="599"/>
      <c r="J10" s="602">
        <f>IFERROR(J9/J$23,)</f>
        <v>0</v>
      </c>
      <c r="K10" s="602">
        <f>IFERROR(K9/K$23,)</f>
        <v>0</v>
      </c>
      <c r="L10" s="601"/>
    </row>
    <row r="11" spans="1:12" s="4" customFormat="1" ht="26.4">
      <c r="A11" s="174"/>
      <c r="B11" s="2" t="s">
        <v>96</v>
      </c>
      <c r="C11" s="2" t="s">
        <v>151</v>
      </c>
      <c r="D11" s="618">
        <f>HLOOKUP(D$2,'SG&amp;A_Quarterly'!$2:$35,'SG&amp;A_Quarterly'!$A6,0)/1000</f>
        <v>3.3665320000000003</v>
      </c>
      <c r="E11" s="618">
        <f>HLOOKUP(E$2,'SG&amp;A_Quarterly'!$2:$35,'SG&amp;A_Quarterly'!$A6,0)/1000</f>
        <v>2.7069890000000001</v>
      </c>
      <c r="F11" s="584">
        <f t="shared" ref="F11:F21" si="2">D11/E11-1</f>
        <v>0.24364450686722416</v>
      </c>
      <c r="G11" s="618">
        <f>HLOOKUP(G$2,'SG&amp;A_Quarterly'!$2:$35,'SG&amp;A_Quarterly'!$A6,0)/1000</f>
        <v>2.1696719999999998</v>
      </c>
      <c r="H11" s="584">
        <f t="shared" si="1"/>
        <v>0.5516317673823512</v>
      </c>
      <c r="I11" s="615"/>
      <c r="J11" s="618">
        <f>HLOOKUP(J$1,'SG&amp;A_YTD'!$2:$35,'SG&amp;A_YTD'!$A6,0)/1000</f>
        <v>10.395457000000002</v>
      </c>
      <c r="K11" s="618">
        <f>HLOOKUP(K$1,'SG&amp;A_YTD'!$2:$35,'SG&amp;A_YTD'!$A6,0)/1000</f>
        <v>7.4993386190000004</v>
      </c>
      <c r="L11" s="584">
        <f>J11/K11-1</f>
        <v>0.38618317269505886</v>
      </c>
    </row>
    <row r="12" spans="1:12" s="555" customFormat="1" ht="10.8">
      <c r="A12" s="613"/>
      <c r="B12" s="1" t="s">
        <v>177</v>
      </c>
      <c r="C12" s="1" t="s">
        <v>149</v>
      </c>
      <c r="D12" s="599">
        <f>IFERROR(D11/D$23,)</f>
        <v>0</v>
      </c>
      <c r="E12" s="599">
        <f>IFERROR(E11/E$23,)</f>
        <v>0</v>
      </c>
      <c r="F12" s="603"/>
      <c r="G12" s="599">
        <f>IFERROR(G11/G$23,)</f>
        <v>0</v>
      </c>
      <c r="H12" s="603"/>
      <c r="I12" s="599"/>
      <c r="J12" s="599">
        <f>IFERROR(J11/J$23,)</f>
        <v>0</v>
      </c>
      <c r="K12" s="599">
        <f>IFERROR(K11/K$23,)</f>
        <v>0</v>
      </c>
      <c r="L12" s="603"/>
    </row>
    <row r="13" spans="1:12" s="4" customFormat="1" ht="39.6">
      <c r="A13" s="174"/>
      <c r="B13" s="165" t="s">
        <v>360</v>
      </c>
      <c r="C13" s="2" t="s">
        <v>375</v>
      </c>
      <c r="D13" s="618">
        <f>(HLOOKUP(D$2,'SG&amp;A_Quarterly'!$2:$35,'SG&amp;A_Quarterly'!$A8,0)+HLOOKUP(D$2,'SG&amp;A_Quarterly'!$2:$35,'SG&amp;A_Quarterly'!$A30,0))/1000</f>
        <v>2.726111</v>
      </c>
      <c r="E13" s="618">
        <f>(HLOOKUP(E$2,'SG&amp;A_Quarterly'!$2:$35,'SG&amp;A_Quarterly'!$A8,0)+HLOOKUP(E$2,'SG&amp;A_Quarterly'!$2:$35,'SG&amp;A_Quarterly'!$A30,0))/1000</f>
        <v>0.62156899999999993</v>
      </c>
      <c r="F13" s="584">
        <f>D13/E13-1</f>
        <v>3.3858541851347157</v>
      </c>
      <c r="G13" s="618">
        <f>(HLOOKUP(G$2,'SG&amp;A_Quarterly'!$2:$35,'SG&amp;A_Quarterly'!$A8,0)+HLOOKUP(G$2,'SG&amp;A_Quarterly'!$2:$35,'SG&amp;A_Quarterly'!$A30,0))/1000</f>
        <v>0.68796299999999999</v>
      </c>
      <c r="H13" s="584">
        <f>D13/G13-1</f>
        <v>2.9625837436024902</v>
      </c>
      <c r="I13" s="615"/>
      <c r="J13" s="618">
        <f>(HLOOKUP(J$1,'SG&amp;A_YTD'!$2:$35,'SG&amp;A_YTD'!$A8,0)+HLOOKUP(J$1,'SG&amp;A_YTD'!$2:$35,'SG&amp;A_YTD'!$A30,0))/1000</f>
        <v>4.7281309999999994</v>
      </c>
      <c r="K13" s="618">
        <f>(HLOOKUP(K$1,'SG&amp;A_YTD'!$2:$35,'SG&amp;A_YTD'!$A8,0)+HLOOKUP(K$1,'SG&amp;A_YTD'!$2:$35,'SG&amp;A_YTD'!$A30,0))/1000</f>
        <v>2.2243972009999999</v>
      </c>
      <c r="L13" s="584">
        <f>J13/K13-1</f>
        <v>1.1255785602833979</v>
      </c>
    </row>
    <row r="14" spans="1:12" s="555" customFormat="1" ht="10.8">
      <c r="A14" s="613"/>
      <c r="B14" s="1" t="s">
        <v>177</v>
      </c>
      <c r="C14" s="1" t="s">
        <v>149</v>
      </c>
      <c r="D14" s="599">
        <f>IFERROR(D13/D$23,)</f>
        <v>0</v>
      </c>
      <c r="E14" s="599">
        <f>IFERROR(E13/E$23,)</f>
        <v>0</v>
      </c>
      <c r="F14" s="603"/>
      <c r="G14" s="599">
        <f>IFERROR(G13/G$23,)</f>
        <v>0</v>
      </c>
      <c r="H14" s="603"/>
      <c r="I14" s="599"/>
      <c r="J14" s="599">
        <f>IFERROR(J13/J$23,)</f>
        <v>0</v>
      </c>
      <c r="K14" s="599">
        <f>IFERROR(K13/K$23,)</f>
        <v>0</v>
      </c>
      <c r="L14" s="603"/>
    </row>
    <row r="15" spans="1:12" s="6" customFormat="1" ht="39.6">
      <c r="A15" s="173"/>
      <c r="B15" s="2" t="s">
        <v>98</v>
      </c>
      <c r="C15" s="2" t="s">
        <v>152</v>
      </c>
      <c r="D15" s="594">
        <f>HLOOKUP(D$2,'SG&amp;A_Quarterly'!$2:$35,'SG&amp;A_Quarterly'!$A7,0)/1000</f>
        <v>0.61491799999999996</v>
      </c>
      <c r="E15" s="594">
        <f>HLOOKUP(E$2,'SG&amp;A_Quarterly'!$2:$35,'SG&amp;A_Quarterly'!$A7,0)/1000</f>
        <v>0.855827</v>
      </c>
      <c r="F15" s="589">
        <f t="shared" si="2"/>
        <v>-0.28149263811494618</v>
      </c>
      <c r="G15" s="594">
        <f>HLOOKUP(G$2,'SG&amp;A_Quarterly'!$2:$35,'SG&amp;A_Quarterly'!$A7,0)/1000</f>
        <v>0.84140700000000002</v>
      </c>
      <c r="H15" s="589">
        <f t="shared" si="1"/>
        <v>-0.26917888726858707</v>
      </c>
      <c r="I15" s="596"/>
      <c r="J15" s="594">
        <f>HLOOKUP(J$1,'SG&amp;A_YTD'!$2:$35,'SG&amp;A_YTD'!$A7,0)/1000</f>
        <v>3.4237660000000001</v>
      </c>
      <c r="K15" s="594">
        <f>HLOOKUP(K$1,'SG&amp;A_YTD'!$2:$35,'SG&amp;A_YTD'!$A7,0)/1000</f>
        <v>3.1955285969999996</v>
      </c>
      <c r="L15" s="589">
        <f>J15/K15-1</f>
        <v>7.1423990138680837E-2</v>
      </c>
    </row>
    <row r="16" spans="1:12" s="555" customFormat="1" ht="10.8">
      <c r="A16" s="613"/>
      <c r="B16" s="1" t="s">
        <v>177</v>
      </c>
      <c r="C16" s="1" t="s">
        <v>149</v>
      </c>
      <c r="D16" s="599">
        <f>IFERROR(D15/D$23,)</f>
        <v>0</v>
      </c>
      <c r="E16" s="599">
        <f>IFERROR(E15/E$23,)</f>
        <v>0</v>
      </c>
      <c r="F16" s="603"/>
      <c r="G16" s="599">
        <f>IFERROR(G15/G$23,)</f>
        <v>0</v>
      </c>
      <c r="H16" s="603"/>
      <c r="I16" s="599"/>
      <c r="J16" s="599">
        <f>IFERROR(J15/J$23,)</f>
        <v>0</v>
      </c>
      <c r="K16" s="599">
        <f>IFERROR(K15/K$23,)</f>
        <v>0</v>
      </c>
      <c r="L16" s="603"/>
    </row>
    <row r="17" spans="1:12" s="6" customFormat="1" ht="26.4">
      <c r="A17" s="173"/>
      <c r="B17" s="2" t="s">
        <v>180</v>
      </c>
      <c r="C17" s="2" t="s">
        <v>153</v>
      </c>
      <c r="D17" s="594">
        <f>HLOOKUP(D$2,'SG&amp;A_Quarterly'!$2:$35,'SG&amp;A_Quarterly'!$A9,0)/1000</f>
        <v>0.83126199999999995</v>
      </c>
      <c r="E17" s="594">
        <f>HLOOKUP(E$2,'SG&amp;A_Quarterly'!$2:$35,'SG&amp;A_Quarterly'!$A9,0)/1000</f>
        <v>0.54672299999999996</v>
      </c>
      <c r="F17" s="589">
        <f t="shared" si="2"/>
        <v>0.52044453955659442</v>
      </c>
      <c r="G17" s="594">
        <f>HLOOKUP(G$2,'SG&amp;A_Quarterly'!$2:$35,'SG&amp;A_Quarterly'!$A9,0)/1000</f>
        <v>0.43802199999999997</v>
      </c>
      <c r="H17" s="589">
        <f t="shared" si="1"/>
        <v>0.89776312605302921</v>
      </c>
      <c r="I17" s="596"/>
      <c r="J17" s="594">
        <f>HLOOKUP(J$1,'SG&amp;A_YTD'!$2:$35,'SG&amp;A_YTD'!$A9,0)/1000</f>
        <v>2.094033</v>
      </c>
      <c r="K17" s="594">
        <f>HLOOKUP(K$1,'SG&amp;A_YTD'!$2:$35,'SG&amp;A_YTD'!$A9,0)/1000</f>
        <v>1.4343596669999998</v>
      </c>
      <c r="L17" s="589">
        <f>J17/K17-1</f>
        <v>0.45990789351998718</v>
      </c>
    </row>
    <row r="18" spans="1:12" s="555" customFormat="1" ht="10.8">
      <c r="A18" s="613"/>
      <c r="B18" s="1" t="s">
        <v>177</v>
      </c>
      <c r="C18" s="1" t="s">
        <v>149</v>
      </c>
      <c r="D18" s="599">
        <f>IFERROR(D17/D$23,)</f>
        <v>0</v>
      </c>
      <c r="E18" s="599">
        <f>IFERROR(E17/E$23,)</f>
        <v>0</v>
      </c>
      <c r="F18" s="603"/>
      <c r="G18" s="599">
        <f>IFERROR(G17/G$23,)</f>
        <v>0</v>
      </c>
      <c r="H18" s="603"/>
      <c r="I18" s="599"/>
      <c r="J18" s="599">
        <f>IFERROR(J17/J$23,)</f>
        <v>0</v>
      </c>
      <c r="K18" s="599">
        <f>IFERROR(K17/K$23,)</f>
        <v>0</v>
      </c>
      <c r="L18" s="603"/>
    </row>
    <row r="19" spans="1:12" s="6" customFormat="1" ht="26.4">
      <c r="A19" s="173"/>
      <c r="B19" s="2" t="s">
        <v>99</v>
      </c>
      <c r="C19" s="2" t="s">
        <v>154</v>
      </c>
      <c r="D19" s="594">
        <f>HLOOKUP(D$2,'SG&amp;A_Quarterly'!$2:$35,'SG&amp;A_Quarterly'!$A10,0)/1000</f>
        <v>5.1542000000000004E-2</v>
      </c>
      <c r="E19" s="594">
        <f>HLOOKUP(E$2,'SG&amp;A_Quarterly'!$2:$35,'SG&amp;A_Quarterly'!$A10,0)/1000</f>
        <v>0.36828699999999998</v>
      </c>
      <c r="F19" s="589">
        <f t="shared" si="2"/>
        <v>-0.86004936367561169</v>
      </c>
      <c r="G19" s="594">
        <f>HLOOKUP(G$2,'SG&amp;A_Quarterly'!$2:$35,'SG&amp;A_Quarterly'!$A10,0)/1000</f>
        <v>0.367562</v>
      </c>
      <c r="H19" s="589">
        <f t="shared" si="1"/>
        <v>-0.85977331715465688</v>
      </c>
      <c r="I19" s="596"/>
      <c r="J19" s="594">
        <f>HLOOKUP(J$1,'SG&amp;A_YTD'!$2:$35,'SG&amp;A_YTD'!$A10,0)/1000</f>
        <v>0.88361500000000004</v>
      </c>
      <c r="K19" s="594">
        <f>HLOOKUP(K$1,'SG&amp;A_YTD'!$2:$35,'SG&amp;A_YTD'!$A10,0)/1000</f>
        <v>1.0460455729999998</v>
      </c>
      <c r="L19" s="589">
        <f>J19/K19-1</f>
        <v>-0.15528058929034805</v>
      </c>
    </row>
    <row r="20" spans="1:12" s="555" customFormat="1" ht="10.8">
      <c r="A20" s="613"/>
      <c r="B20" s="1" t="s">
        <v>177</v>
      </c>
      <c r="C20" s="1" t="s">
        <v>149</v>
      </c>
      <c r="D20" s="599">
        <f>IFERROR(D19/D$23,)</f>
        <v>0</v>
      </c>
      <c r="E20" s="599">
        <f>IFERROR(E19/E$23,)</f>
        <v>0</v>
      </c>
      <c r="F20" s="603"/>
      <c r="G20" s="599">
        <f>IFERROR(G19/G$23,)</f>
        <v>0</v>
      </c>
      <c r="H20" s="603"/>
      <c r="I20" s="599"/>
      <c r="J20" s="599">
        <f>IFERROR(J19/J$23,)</f>
        <v>0</v>
      </c>
      <c r="K20" s="599">
        <f>IFERROR(K19/K$23,)</f>
        <v>0</v>
      </c>
      <c r="L20" s="603"/>
    </row>
    <row r="21" spans="1:12" s="6" customFormat="1" ht="13.2">
      <c r="A21" s="173"/>
      <c r="B21" s="165" t="s">
        <v>171</v>
      </c>
      <c r="C21" s="2" t="s">
        <v>144</v>
      </c>
      <c r="D21" s="594">
        <f>D3-D5-D7-D9-D11-D13-D15-D17-D19</f>
        <v>2.4718869999999868</v>
      </c>
      <c r="E21" s="594">
        <f>E3-E5-E7-E9-E11-E13-E15-E17-E19</f>
        <v>2.2541419999999963</v>
      </c>
      <c r="F21" s="589">
        <f t="shared" si="2"/>
        <v>9.6597729867945681E-2</v>
      </c>
      <c r="G21" s="594">
        <f>G3-G5-G7-G9-G11-G13-G15-G17-G19</f>
        <v>2.142139999999999</v>
      </c>
      <c r="H21" s="589">
        <f t="shared" si="1"/>
        <v>0.15393344972783662</v>
      </c>
      <c r="I21" s="596"/>
      <c r="J21" s="594">
        <f>J3-J5-J7-J9-J11-J13-J15-J17-J19</f>
        <v>9.2221830000000153</v>
      </c>
      <c r="K21" s="594">
        <f>K3-K5-K7-K9-K11-K13-K15-K17-K19</f>
        <v>7.5255401150000099</v>
      </c>
      <c r="L21" s="589">
        <f>J21/K21-1</f>
        <v>0.2254513110119809</v>
      </c>
    </row>
    <row r="22" spans="1:12" s="555" customFormat="1" ht="11.4" thickBot="1">
      <c r="A22" s="613"/>
      <c r="B22" s="3" t="s">
        <v>177</v>
      </c>
      <c r="C22" s="3" t="s">
        <v>149</v>
      </c>
      <c r="D22" s="604">
        <f>IFERROR(D21/D$23,)</f>
        <v>0</v>
      </c>
      <c r="E22" s="604">
        <f>IFERROR(E21/E$23,)</f>
        <v>0</v>
      </c>
      <c r="F22" s="605"/>
      <c r="G22" s="604">
        <f>IFERROR(G21/G$23,)</f>
        <v>0</v>
      </c>
      <c r="H22" s="605"/>
      <c r="I22" s="599"/>
      <c r="J22" s="604">
        <f>IFERROR(J21/J$23,)</f>
        <v>0</v>
      </c>
      <c r="K22" s="604">
        <f>IFERROR(K21/K$23,)</f>
        <v>0</v>
      </c>
      <c r="L22" s="605"/>
    </row>
    <row r="23" spans="1:12" s="181" customFormat="1">
      <c r="B23" s="181" t="s">
        <v>385</v>
      </c>
      <c r="D23" s="559" t="e">
        <f>HLOOKUP(D$2,'SG&amp;A_Quarterly'!$2:$35,'SG&amp;A_Quarterly'!#REF!,0)/1000</f>
        <v>#REF!</v>
      </c>
      <c r="E23" s="559" t="e">
        <f>HLOOKUP(E$2,'SG&amp;A_Quarterly'!$2:$35,'SG&amp;A_Quarterly'!#REF!,0)/1000</f>
        <v>#REF!</v>
      </c>
      <c r="F23" s="560"/>
      <c r="G23" s="559" t="e">
        <f>HLOOKUP(G$2,'SG&amp;A_Quarterly'!$2:$35,'SG&amp;A_Quarterly'!#REF!,0)/1000</f>
        <v>#REF!</v>
      </c>
      <c r="H23" s="560"/>
      <c r="I23" s="560"/>
      <c r="J23" s="559" t="e">
        <f>HLOOKUP(J1,'SG&amp;A_YTD'!$2:$35,'SG&amp;A_YTD'!#REF!,0)/1000</f>
        <v>#REF!</v>
      </c>
      <c r="K23" s="559" t="e">
        <f>HLOOKUP(K1,'SG&amp;A_YTD'!$2:$35,'SG&amp;A_YTD'!#REF!,0)/1000</f>
        <v>#REF!</v>
      </c>
      <c r="L23" s="560"/>
    </row>
  </sheetData>
  <phoneticPr fontId="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A34-57D6-4282-8C23-0BE32A55620B}">
  <dimension ref="A1:S21"/>
  <sheetViews>
    <sheetView zoomScaleNormal="100" workbookViewId="0">
      <selection activeCell="Q11" sqref="Q11"/>
    </sheetView>
  </sheetViews>
  <sheetFormatPr defaultRowHeight="13.2"/>
  <cols>
    <col min="1" max="1" width="3.19921875" style="154" customWidth="1"/>
    <col min="2" max="2" width="4.69921875" style="17" bestFit="1" customWidth="1"/>
    <col min="3" max="3" width="3.69921875" style="17" customWidth="1"/>
    <col min="4" max="4" width="17.69921875" style="17" customWidth="1"/>
    <col min="5" max="5" width="9.09765625" style="17" customWidth="1"/>
    <col min="6" max="6" width="9.19921875" style="17" customWidth="1"/>
    <col min="7" max="7" width="11.8984375" style="17" customWidth="1"/>
    <col min="8" max="14" width="11.69921875" style="17" customWidth="1"/>
    <col min="15" max="16" width="8.796875" style="17"/>
    <col min="17" max="17" width="8.69921875" style="17" customWidth="1"/>
    <col min="18" max="21" width="8.796875" style="17"/>
    <col min="22" max="22" width="8.69921875" style="17" customWidth="1"/>
    <col min="23" max="27" width="8.796875" style="17"/>
    <col min="28" max="28" width="9.19921875" style="17" bestFit="1" customWidth="1"/>
    <col min="29" max="30" width="8.796875" style="17"/>
    <col min="31" max="31" width="8.796875" style="17" customWidth="1"/>
    <col min="32" max="32" width="9.19921875" style="17" customWidth="1"/>
    <col min="33" max="33" width="8.796875" style="17"/>
    <col min="34" max="34" width="9.8984375" style="17" bestFit="1" customWidth="1"/>
    <col min="35" max="16384" width="8.796875" style="17"/>
  </cols>
  <sheetData>
    <row r="1" spans="1:19">
      <c r="B1" s="216" t="s">
        <v>322</v>
      </c>
      <c r="H1" s="218" t="s">
        <v>22</v>
      </c>
      <c r="I1" s="218" t="s">
        <v>26</v>
      </c>
      <c r="J1" s="218" t="s">
        <v>280</v>
      </c>
      <c r="K1" s="218" t="s">
        <v>324</v>
      </c>
      <c r="L1" s="218" t="s">
        <v>366</v>
      </c>
      <c r="M1" s="218" t="s">
        <v>368</v>
      </c>
      <c r="N1" s="218" t="s">
        <v>369</v>
      </c>
    </row>
    <row r="2" spans="1:19">
      <c r="A2" s="219"/>
      <c r="B2" s="155"/>
      <c r="C2" s="184"/>
      <c r="D2" s="185"/>
      <c r="E2" s="183"/>
      <c r="F2" s="184"/>
      <c r="G2" s="185"/>
      <c r="H2" s="182">
        <v>2021</v>
      </c>
      <c r="I2" s="182">
        <v>2022</v>
      </c>
      <c r="J2" s="182">
        <v>2023</v>
      </c>
      <c r="K2" s="182" t="s">
        <v>324</v>
      </c>
      <c r="L2" s="182" t="s">
        <v>366</v>
      </c>
      <c r="M2" s="182" t="s">
        <v>368</v>
      </c>
      <c r="N2" s="182" t="s">
        <v>369</v>
      </c>
      <c r="R2" s="172"/>
      <c r="S2" s="172"/>
    </row>
    <row r="3" spans="1:19" ht="13.8" thickBot="1">
      <c r="B3" s="186" t="s">
        <v>181</v>
      </c>
      <c r="C3" s="187"/>
      <c r="D3" s="188"/>
      <c r="E3" s="186" t="s">
        <v>155</v>
      </c>
      <c r="F3" s="187"/>
      <c r="G3" s="188"/>
      <c r="H3" s="217"/>
      <c r="I3" s="217"/>
      <c r="J3" s="217"/>
      <c r="K3" s="217"/>
      <c r="L3" s="217"/>
      <c r="M3" s="217"/>
      <c r="N3" s="217"/>
      <c r="P3" s="17" t="s">
        <v>421</v>
      </c>
      <c r="Q3" s="172">
        <f>N4/N14</f>
        <v>1.8089620794443193</v>
      </c>
    </row>
    <row r="4" spans="1:19" s="630" customFormat="1" ht="14.4" thickTop="1" thickBot="1">
      <c r="A4" s="634">
        <f>INDEX(BS_Quarterly!$A$2:$A$49,MATCH(BS!$F4,BS_Quarterly!$D$2:$D$49,0))</f>
        <v>3</v>
      </c>
      <c r="B4" s="635"/>
      <c r="C4" s="573" t="s">
        <v>182</v>
      </c>
      <c r="D4" s="636"/>
      <c r="E4" s="637"/>
      <c r="F4" s="189" t="s">
        <v>44</v>
      </c>
      <c r="G4" s="190"/>
      <c r="H4" s="647">
        <f>HLOOKUP(H$1,BS_Quarterly!$2:$49,BS!$A4,0)/1000</f>
        <v>73.140020625999995</v>
      </c>
      <c r="I4" s="647">
        <f>HLOOKUP(I$1,BS_Quarterly!$2:$49,BS!$A4,0)/1000</f>
        <v>147.78869072699999</v>
      </c>
      <c r="J4" s="647">
        <f>HLOOKUP(J$1,BS_Quarterly!$2:$49,BS!$A4,0)/1000</f>
        <v>185.73748307000002</v>
      </c>
      <c r="K4" s="647">
        <f>HLOOKUP(K$1,BS_Quarterly!$2:$49,BS!$A4,0)/1000</f>
        <v>212.55572930499994</v>
      </c>
      <c r="L4" s="647">
        <f>HLOOKUP(L$1,BS_Quarterly!$2:$49,BS!$A4,0)/1000</f>
        <v>187.14880069300006</v>
      </c>
      <c r="M4" s="647">
        <f>HLOOKUP(M$1,BS_Quarterly!$2:$49,BS!$A4,0)/1000</f>
        <v>202.19567086400002</v>
      </c>
      <c r="N4" s="647">
        <f>HLOOKUP(N$1,BS_Quarterly!$2:$49,BS!$A4,0)/1000</f>
        <v>233.56211076600002</v>
      </c>
      <c r="P4" s="630" t="s">
        <v>422</v>
      </c>
      <c r="Q4" s="638">
        <f>N16/N20</f>
        <v>0.34451048693310288</v>
      </c>
    </row>
    <row r="5" spans="1:19" ht="13.8" thickBot="1">
      <c r="A5" s="154">
        <f>INDEX(BS_Quarterly!$A$2:$A$49,MATCH(BS!$F5,BS_Quarterly!$D$2:$D$49,0))</f>
        <v>4</v>
      </c>
      <c r="B5" s="191"/>
      <c r="C5" s="571"/>
      <c r="D5" s="193" t="s">
        <v>183</v>
      </c>
      <c r="E5" s="191"/>
      <c r="F5" s="192" t="str">
        <f>G5</f>
        <v>Cash &amp; cash equivalents</v>
      </c>
      <c r="G5" s="193" t="s">
        <v>156</v>
      </c>
      <c r="H5" s="648">
        <f>(HLOOKUP(H$1,BS_Quarterly!$2:$49,BS!$A5,0)+HLOOKUP(H$1,BS_Quarterly!$2:$49,BS!$A5+1,0)+HLOOKUP(H$1,BS_Quarterly!$2:$49,BS!$A5+2,0))/1000</f>
        <v>47.913335556999996</v>
      </c>
      <c r="I5" s="648">
        <f>(HLOOKUP(I$1,BS_Quarterly!$2:$49,BS!$A5,0)+HLOOKUP(I$1,BS_Quarterly!$2:$49,BS!$A5+1,0)+HLOOKUP(I$1,BS_Quarterly!$2:$49,BS!$A5+2,0))/1000</f>
        <v>111.580566585</v>
      </c>
      <c r="J5" s="648">
        <f>(HLOOKUP(J$1,BS_Quarterly!$2:$49,BS!$A5,0)+HLOOKUP(J$1,BS_Quarterly!$2:$49,BS!$A5+1,0)+HLOOKUP(J$1,BS_Quarterly!$2:$49,BS!$A5+2,0))/1000</f>
        <v>136.85680504800001</v>
      </c>
      <c r="K5" s="648">
        <f>(HLOOKUP(K$1,BS_Quarterly!$2:$49,BS!$A5,0)+HLOOKUP(K$1,BS_Quarterly!$2:$49,BS!$A5+1,0)+HLOOKUP(K$1,BS_Quarterly!$2:$49,BS!$A5+2,0))/1000</f>
        <v>157.25686330299999</v>
      </c>
      <c r="L5" s="648">
        <f>(HLOOKUP(L$1,BS_Quarterly!$2:$49,BS!$A5,0)+HLOOKUP(L$1,BS_Quarterly!$2:$49,BS!$A5+1,0)+HLOOKUP(L$1,BS_Quarterly!$2:$49,BS!$A5+2,0))/1000</f>
        <v>133.59618274900004</v>
      </c>
      <c r="M5" s="648">
        <f>(HLOOKUP(M$1,BS_Quarterly!$2:$49,BS!$A5,0)+HLOOKUP(M$1,BS_Quarterly!$2:$49,BS!$A5+1,0)+HLOOKUP(M$1,BS_Quarterly!$2:$49,BS!$A5+2,0))/1000</f>
        <v>108.23016036000001</v>
      </c>
      <c r="N5" s="648">
        <f>(HLOOKUP(N$1,BS_Quarterly!$2:$49,BS!$A5,0)+HLOOKUP(N$1,BS_Quarterly!$2:$49,BS!$A5+1,0)+HLOOKUP(N$1,BS_Quarterly!$2:$49,BS!$A5+2,0))/1000</f>
        <v>158.041431596</v>
      </c>
    </row>
    <row r="6" spans="1:19" ht="13.8" thickBot="1">
      <c r="A6" s="154">
        <f>INDEX(BS_Quarterly!$A$2:$A$49,MATCH(BS!$F6,BS_Quarterly!$D$2:$D$49,0))</f>
        <v>8</v>
      </c>
      <c r="B6" s="191"/>
      <c r="C6" s="571"/>
      <c r="D6" s="195" t="s">
        <v>184</v>
      </c>
      <c r="E6" s="191"/>
      <c r="F6" s="194" t="str">
        <f t="shared" ref="F6" si="0">G6</f>
        <v>Inventories</v>
      </c>
      <c r="G6" s="195" t="s">
        <v>157</v>
      </c>
      <c r="H6" s="649">
        <f>HLOOKUP(H$1,BS_Quarterly!$2:$49,BS!$A6,0)/1000</f>
        <v>16.465363683</v>
      </c>
      <c r="I6" s="649">
        <f>HLOOKUP(I$1,BS_Quarterly!$2:$49,BS!$A6,0)/1000</f>
        <v>23.397666986000001</v>
      </c>
      <c r="J6" s="649">
        <f>HLOOKUP(J$1,BS_Quarterly!$2:$49,BS!$A6,0)/1000</f>
        <v>19.434327936000003</v>
      </c>
      <c r="K6" s="649">
        <f>HLOOKUP(K$1,BS_Quarterly!$2:$49,BS!$A6,0)/1000</f>
        <v>19.355875768000001</v>
      </c>
      <c r="L6" s="649">
        <f>HLOOKUP(L$1,BS_Quarterly!$2:$49,BS!$A6,0)/1000</f>
        <v>17.860255970999997</v>
      </c>
      <c r="M6" s="649">
        <f>HLOOKUP(M$1,BS_Quarterly!$2:$49,BS!$A6,0)/1000</f>
        <v>16.736942158999998</v>
      </c>
      <c r="N6" s="649">
        <f>HLOOKUP(N$1,BS_Quarterly!$2:$49,BS!$A6,0)/1000</f>
        <v>29.999806868</v>
      </c>
    </row>
    <row r="7" spans="1:19" ht="13.8" thickBot="1">
      <c r="A7" s="154">
        <f>INDEX(BS_Quarterly!$A$2:$A$49,MATCH(BS!$F7,BS_Quarterly!$D$2:$D$49,0))</f>
        <v>7</v>
      </c>
      <c r="B7" s="196"/>
      <c r="C7" s="572"/>
      <c r="D7" s="198" t="s">
        <v>185</v>
      </c>
      <c r="E7" s="196"/>
      <c r="F7" s="197" t="s">
        <v>386</v>
      </c>
      <c r="G7" s="198" t="s">
        <v>158</v>
      </c>
      <c r="H7" s="650">
        <f>HLOOKUP(H$1,BS_Quarterly!$2:$49,BS!$A7,0)/1000</f>
        <v>2.1159017740000001</v>
      </c>
      <c r="I7" s="650">
        <f>HLOOKUP(I$1,BS_Quarterly!$2:$49,BS!$A7,0)/1000</f>
        <v>8.0039832099999995</v>
      </c>
      <c r="J7" s="650">
        <f>HLOOKUP(J$1,BS_Quarterly!$2:$49,BS!$A7,0)/1000</f>
        <v>17.710839993</v>
      </c>
      <c r="K7" s="650">
        <f>HLOOKUP(K$1,BS_Quarterly!$2:$49,BS!$A7,0)/1000</f>
        <v>24.018258822</v>
      </c>
      <c r="L7" s="650">
        <f>HLOOKUP(L$1,BS_Quarterly!$2:$49,BS!$A7,0)/1000</f>
        <v>31.849189924000001</v>
      </c>
      <c r="M7" s="650">
        <f>HLOOKUP(M$1,BS_Quarterly!$2:$49,BS!$A7,0)/1000</f>
        <v>32.839930093</v>
      </c>
      <c r="N7" s="650">
        <f>HLOOKUP(N$1,BS_Quarterly!$2:$49,BS!$A7,0)/1000</f>
        <v>38.651087958000005</v>
      </c>
    </row>
    <row r="8" spans="1:19" s="630" customFormat="1" ht="13.8" thickBot="1">
      <c r="A8" s="634">
        <f>INDEX(BS_Quarterly!$A$2:$A$49,MATCH(BS!$F8,BS_Quarterly!$D$2:$D$49,0))</f>
        <v>12</v>
      </c>
      <c r="B8" s="637"/>
      <c r="C8" s="573" t="s">
        <v>186</v>
      </c>
      <c r="D8" s="636"/>
      <c r="E8" s="637"/>
      <c r="F8" s="189" t="s">
        <v>50</v>
      </c>
      <c r="G8" s="190"/>
      <c r="H8" s="647">
        <f>HLOOKUP(H$1,BS_Quarterly!$2:$49,BS!$A8,0)/1000</f>
        <v>143.23918470999999</v>
      </c>
      <c r="I8" s="647">
        <f>HLOOKUP(I$1,BS_Quarterly!$2:$49,BS!$A8,0)/1000</f>
        <v>183.62241757199999</v>
      </c>
      <c r="J8" s="647">
        <f>HLOOKUP(J$1,BS_Quarterly!$2:$49,BS!$A8,0)/1000</f>
        <v>189.70553868400003</v>
      </c>
      <c r="K8" s="647">
        <f>HLOOKUP(K$1,BS_Quarterly!$2:$49,BS!$A8,0)/1000</f>
        <v>190.30682800700001</v>
      </c>
      <c r="L8" s="647">
        <f>HLOOKUP(L$1,BS_Quarterly!$2:$49,BS!$A8,0)/1000</f>
        <v>231.37628711993202</v>
      </c>
      <c r="M8" s="647">
        <f>HLOOKUP(M$1,BS_Quarterly!$2:$49,BS!$A8,0)/1000</f>
        <v>231.473519829</v>
      </c>
      <c r="N8" s="647">
        <f>HLOOKUP(N$1,BS_Quarterly!$2:$49,BS!$A8,0)/1000</f>
        <v>375.04012153630975</v>
      </c>
    </row>
    <row r="9" spans="1:19" ht="13.8" thickBot="1">
      <c r="A9" s="154">
        <f>INDEX(BS_Quarterly!$A$2:$A$49,MATCH(BS!$F9,BS_Quarterly!$D$2:$D$49,0))</f>
        <v>17</v>
      </c>
      <c r="B9" s="191"/>
      <c r="C9" s="574"/>
      <c r="D9" s="193" t="s">
        <v>187</v>
      </c>
      <c r="E9" s="191"/>
      <c r="F9" s="192" t="s">
        <v>126</v>
      </c>
      <c r="G9" s="193" t="s">
        <v>159</v>
      </c>
      <c r="H9" s="648">
        <f>HLOOKUP(H$1,BS_Quarterly!$2:$49,BS!$A9,0)/1000</f>
        <v>80.704632922999991</v>
      </c>
      <c r="I9" s="648">
        <f>HLOOKUP(I$1,BS_Quarterly!$2:$49,BS!$A9,0)/1000</f>
        <v>104.24159458999999</v>
      </c>
      <c r="J9" s="648">
        <f>HLOOKUP(J$1,BS_Quarterly!$2:$49,BS!$A9,0)/1000</f>
        <v>138.98871488200001</v>
      </c>
      <c r="K9" s="648">
        <f>HLOOKUP(K$1,BS_Quarterly!$2:$49,BS!$A9,0)/1000</f>
        <v>143.52397522799998</v>
      </c>
      <c r="L9" s="648">
        <f>HLOOKUP(L$1,BS_Quarterly!$2:$49,BS!$A9,0)/1000</f>
        <v>143.38557731500001</v>
      </c>
      <c r="M9" s="648">
        <f>HLOOKUP(M$1,BS_Quarterly!$2:$49,BS!$A9,0)/1000</f>
        <v>150.17122852</v>
      </c>
      <c r="N9" s="648">
        <f>HLOOKUP(N$1,BS_Quarterly!$2:$49,BS!$A9,0)/1000</f>
        <v>193.18605740199999</v>
      </c>
    </row>
    <row r="10" spans="1:19" ht="13.8" thickBot="1">
      <c r="A10" s="154">
        <f>INDEX(BS_Quarterly!$A$2:$A$49,MATCH(BS!$F10,BS_Quarterly!$D$2:$D$49,0))</f>
        <v>19</v>
      </c>
      <c r="B10" s="199"/>
      <c r="C10" s="575"/>
      <c r="D10" s="198" t="s">
        <v>188</v>
      </c>
      <c r="E10" s="199"/>
      <c r="F10" s="197" t="s">
        <v>424</v>
      </c>
      <c r="G10" s="200" t="s">
        <v>424</v>
      </c>
      <c r="H10" s="651">
        <f>HLOOKUP(H$1,BS_Quarterly!$2:$49,BS!$A10,0)/1000</f>
        <v>58.418164117000003</v>
      </c>
      <c r="I10" s="651">
        <f>HLOOKUP(I$1,BS_Quarterly!$2:$49,BS!$A10,0)/1000</f>
        <v>74.654142444000001</v>
      </c>
      <c r="J10" s="651">
        <f>HLOOKUP(J$1,BS_Quarterly!$2:$49,BS!$A10,0)/1000</f>
        <v>41.087737051999994</v>
      </c>
      <c r="K10" s="651">
        <f>HLOOKUP(K$1,BS_Quarterly!$2:$49,BS!$A10,0)/1000</f>
        <v>36.270455333999998</v>
      </c>
      <c r="L10" s="651">
        <f>HLOOKUP(L$1,BS_Quarterly!$2:$49,BS!$A10,0)/1000</f>
        <v>36.217656987000005</v>
      </c>
      <c r="M10" s="651">
        <f>HLOOKUP(M$1,BS_Quarterly!$2:$49,BS!$A10,0)/1000</f>
        <v>29.487664896999998</v>
      </c>
      <c r="N10" s="651">
        <f>HLOOKUP(N$1,BS_Quarterly!$2:$49,BS!$A10,0)/1000</f>
        <v>29.444614818999998</v>
      </c>
    </row>
    <row r="11" spans="1:19" ht="13.8" thickBot="1">
      <c r="A11" s="154">
        <f>INDEX(BS_Quarterly!$A$2:$A$49,MATCH(BS!$F11,BS_Quarterly!$D$2:$D$49,0))</f>
        <v>18</v>
      </c>
      <c r="B11" s="196"/>
      <c r="C11" s="576"/>
      <c r="D11" s="198" t="s">
        <v>220</v>
      </c>
      <c r="E11" s="196"/>
      <c r="F11" s="197" t="s">
        <v>423</v>
      </c>
      <c r="G11" s="198" t="s">
        <v>423</v>
      </c>
      <c r="H11" s="650">
        <f>HLOOKUP(H$1,BS_Quarterly!$2:$49,BS!$A11,0)/1000</f>
        <v>1.123998104</v>
      </c>
      <c r="I11" s="650">
        <f>HLOOKUP(I$1,BS_Quarterly!$2:$49,BS!$A11,0)/1000</f>
        <v>1.478369574</v>
      </c>
      <c r="J11" s="650">
        <f>HLOOKUP(J$1,BS_Quarterly!$2:$49,BS!$A11,0)/1000</f>
        <v>2.8222968580000001</v>
      </c>
      <c r="K11" s="650">
        <f>HLOOKUP(K$1,BS_Quarterly!$2:$49,BS!$A11,0)/1000</f>
        <v>4.5752375490000006</v>
      </c>
      <c r="L11" s="650">
        <f>HLOOKUP(L$1,BS_Quarterly!$2:$49,BS!$A11,0)/1000</f>
        <v>6.5142836789999992</v>
      </c>
      <c r="M11" s="650">
        <f>HLOOKUP(M$1,BS_Quarterly!$2:$49,BS!$A11,0)/1000</f>
        <v>7.6053814109999998</v>
      </c>
      <c r="N11" s="650">
        <f>HLOOKUP(N$1,BS_Quarterly!$2:$49,BS!$A11,0)/1000</f>
        <v>140.94798448230975</v>
      </c>
    </row>
    <row r="12" spans="1:19" s="630" customFormat="1" ht="13.8" thickBot="1">
      <c r="A12" s="634">
        <f>INDEX(BS_Quarterly!$A$2:$A$49,MATCH(BS!$F12,BS_Quarterly!$D$2:$D$49,0))</f>
        <v>2</v>
      </c>
      <c r="B12" s="639"/>
      <c r="C12" s="201" t="s">
        <v>189</v>
      </c>
      <c r="D12" s="640"/>
      <c r="E12" s="639"/>
      <c r="F12" s="201" t="s">
        <v>160</v>
      </c>
      <c r="G12" s="640"/>
      <c r="H12" s="652">
        <f t="shared" ref="H12:N12" si="1">H4+H8</f>
        <v>216.37920533599998</v>
      </c>
      <c r="I12" s="652">
        <f t="shared" si="1"/>
        <v>331.41110829899998</v>
      </c>
      <c r="J12" s="652">
        <f t="shared" si="1"/>
        <v>375.44302175400003</v>
      </c>
      <c r="K12" s="652">
        <f t="shared" si="1"/>
        <v>402.86255731199992</v>
      </c>
      <c r="L12" s="652">
        <f t="shared" si="1"/>
        <v>418.52508781293204</v>
      </c>
      <c r="M12" s="652">
        <f t="shared" si="1"/>
        <v>433.66919069300002</v>
      </c>
      <c r="N12" s="652">
        <f t="shared" si="1"/>
        <v>608.60223230230974</v>
      </c>
    </row>
    <row r="13" spans="1:19" ht="13.8" thickBot="1">
      <c r="B13" s="207" t="s">
        <v>190</v>
      </c>
      <c r="C13" s="577"/>
      <c r="D13" s="204"/>
      <c r="E13" s="202" t="s">
        <v>161</v>
      </c>
      <c r="F13" s="203"/>
      <c r="G13" s="204"/>
      <c r="H13" s="653"/>
      <c r="I13" s="653"/>
      <c r="J13" s="653"/>
      <c r="K13" s="653"/>
      <c r="L13" s="653"/>
      <c r="M13" s="653"/>
      <c r="N13" s="653"/>
    </row>
    <row r="14" spans="1:19" ht="13.8" thickBot="1">
      <c r="A14" s="154">
        <f>INDEX(BS_Quarterly!$A$2:$A$49,MATCH(BS!$F14,BS_Quarterly!$D$2:$D$49,0))</f>
        <v>24</v>
      </c>
      <c r="B14" s="205"/>
      <c r="C14" s="189" t="s">
        <v>191</v>
      </c>
      <c r="D14" s="570"/>
      <c r="E14" s="205"/>
      <c r="F14" s="189" t="s">
        <v>162</v>
      </c>
      <c r="G14" s="190"/>
      <c r="H14" s="654">
        <f>HLOOKUP(H$1,BS_Quarterly!$2:$49,BS!$A14,0)/1000</f>
        <v>16.793038426999999</v>
      </c>
      <c r="I14" s="654">
        <f>HLOOKUP(I$1,BS_Quarterly!$2:$49,BS!$A14,0)/1000</f>
        <v>36.225225301999998</v>
      </c>
      <c r="J14" s="654">
        <f>HLOOKUP(J$1,BS_Quarterly!$2:$49,BS!$A14,0)/1000</f>
        <v>29.246386637999997</v>
      </c>
      <c r="K14" s="654">
        <f>HLOOKUP(K$1,BS_Quarterly!$2:$49,BS!$A14,0)/1000</f>
        <v>105.04269976599998</v>
      </c>
      <c r="L14" s="654">
        <f>HLOOKUP(L$1,BS_Quarterly!$2:$49,BS!$A14,0)/1000</f>
        <v>93.051082527999995</v>
      </c>
      <c r="M14" s="654">
        <f>HLOOKUP(M$1,BS_Quarterly!$2:$49,BS!$A14,0)/1000</f>
        <v>91.165170486000008</v>
      </c>
      <c r="N14" s="654">
        <f>HLOOKUP(N$1,BS_Quarterly!$2:$49,BS!$A14,0)/1000</f>
        <v>129.11387884800001</v>
      </c>
    </row>
    <row r="15" spans="1:19" ht="13.8" thickBot="1">
      <c r="A15" s="154">
        <f>INDEX(BS_Quarterly!$A$2:$A$49,MATCH(BS!$F15,BS_Quarterly!$D$2:$D$49,0))</f>
        <v>33</v>
      </c>
      <c r="B15" s="205"/>
      <c r="C15" s="189" t="s">
        <v>192</v>
      </c>
      <c r="D15" s="570"/>
      <c r="E15" s="205"/>
      <c r="F15" s="189" t="s">
        <v>163</v>
      </c>
      <c r="G15" s="190"/>
      <c r="H15" s="654">
        <f>HLOOKUP(H$1,BS_Quarterly!$2:$49,BS!$A15,0)/1000</f>
        <v>35.841735557</v>
      </c>
      <c r="I15" s="654">
        <f>HLOOKUP(I$1,BS_Quarterly!$2:$49,BS!$A15,0)/1000</f>
        <v>65.632025837</v>
      </c>
      <c r="J15" s="654">
        <f>HLOOKUP(J$1,BS_Quarterly!$2:$49,BS!$A15,0)/1000</f>
        <v>62.696135452999997</v>
      </c>
      <c r="K15" s="654">
        <f>HLOOKUP(K$1,BS_Quarterly!$2:$49,BS!$A15,0)/1000</f>
        <v>0.58469604100000006</v>
      </c>
      <c r="L15" s="654">
        <f>HLOOKUP(L$1,BS_Quarterly!$2:$49,BS!$A15,0)/1000</f>
        <v>0.54288336500000001</v>
      </c>
      <c r="M15" s="654">
        <f>HLOOKUP(M$1,BS_Quarterly!$2:$49,BS!$A15,0)/1000</f>
        <v>0.52895108600000007</v>
      </c>
      <c r="N15" s="654">
        <f>HLOOKUP(N$1,BS_Quarterly!$2:$49,BS!$A15,0)/1000</f>
        <v>26.831242768202312</v>
      </c>
    </row>
    <row r="16" spans="1:19" s="630" customFormat="1" ht="13.8" thickBot="1">
      <c r="A16" s="634">
        <f>INDEX(BS_Quarterly!$A$2:$A$49,MATCH(BS!$F16,BS_Quarterly!$D$2:$D$49,0))</f>
        <v>23</v>
      </c>
      <c r="B16" s="639"/>
      <c r="C16" s="201" t="s">
        <v>193</v>
      </c>
      <c r="D16" s="640"/>
      <c r="E16" s="639"/>
      <c r="F16" s="201" t="s">
        <v>164</v>
      </c>
      <c r="G16" s="206"/>
      <c r="H16" s="652">
        <f>H14+H15</f>
        <v>52.634773983999999</v>
      </c>
      <c r="I16" s="652">
        <f t="shared" ref="I16:N16" si="2">I14+I15</f>
        <v>101.857251139</v>
      </c>
      <c r="J16" s="652">
        <f t="shared" si="2"/>
        <v>91.942522091000001</v>
      </c>
      <c r="K16" s="652">
        <f t="shared" si="2"/>
        <v>105.62739580699998</v>
      </c>
      <c r="L16" s="652">
        <f t="shared" si="2"/>
        <v>93.593965892999989</v>
      </c>
      <c r="M16" s="652">
        <f t="shared" si="2"/>
        <v>91.694121572000014</v>
      </c>
      <c r="N16" s="652">
        <f t="shared" si="2"/>
        <v>155.94512161620233</v>
      </c>
    </row>
    <row r="17" spans="1:14" ht="13.8" thickBot="1">
      <c r="B17" s="207" t="s">
        <v>194</v>
      </c>
      <c r="C17" s="208"/>
      <c r="D17" s="209"/>
      <c r="E17" s="207" t="s">
        <v>165</v>
      </c>
      <c r="F17" s="208"/>
      <c r="G17" s="209"/>
      <c r="H17" s="655"/>
      <c r="I17" s="655"/>
      <c r="J17" s="655"/>
      <c r="K17" s="655"/>
      <c r="L17" s="655"/>
      <c r="M17" s="655"/>
      <c r="N17" s="655"/>
    </row>
    <row r="18" spans="1:14" ht="13.8" thickBot="1">
      <c r="A18" s="154">
        <f>INDEX(BS_Quarterly!$A$2:$A$49,MATCH(BS!$F18,BS_Quarterly!$D$2:$D$49,0))</f>
        <v>42</v>
      </c>
      <c r="B18" s="210"/>
      <c r="C18" s="211" t="s">
        <v>236</v>
      </c>
      <c r="D18" s="578"/>
      <c r="E18" s="210"/>
      <c r="F18" s="211" t="s">
        <v>388</v>
      </c>
      <c r="G18" s="212"/>
      <c r="H18" s="649">
        <f>HLOOKUP(H$1,BS_Quarterly!$2:$49,BS!$A18,0)/1000</f>
        <v>6.4716863999999994</v>
      </c>
      <c r="I18" s="649">
        <f>HLOOKUP(I$1,BS_Quarterly!$2:$49,BS!$A18,0)/1000</f>
        <v>6.4776701999999995</v>
      </c>
      <c r="J18" s="649">
        <f>HLOOKUP(J$1,BS_Quarterly!$2:$49,BS!$A18,0)/1000</f>
        <v>6.4776701999999995</v>
      </c>
      <c r="K18" s="649">
        <f>HLOOKUP(K$1,BS_Quarterly!$2:$49,BS!$A18,0)/1000</f>
        <v>6.4776701999999995</v>
      </c>
      <c r="L18" s="649">
        <f>HLOOKUP(L$1,BS_Quarterly!$2:$49,BS!$A18,0)/1000</f>
        <v>6.4776701999999995</v>
      </c>
      <c r="M18" s="649">
        <f>HLOOKUP(M$1,BS_Quarterly!$2:$49,BS!$A18,0)/1000</f>
        <v>6.4776701999999995</v>
      </c>
      <c r="N18" s="649">
        <f>HLOOKUP(N$1,BS_Quarterly!$2:$49,BS!$A18,0)/1000</f>
        <v>6.6282842000000004</v>
      </c>
    </row>
    <row r="19" spans="1:14" ht="13.8" thickBot="1">
      <c r="A19" s="154">
        <f>INDEX(BS_Quarterly!$A$2:$A$49,MATCH(BS!$F19,BS_Quarterly!$D$2:$D$49,0))</f>
        <v>46</v>
      </c>
      <c r="B19" s="210"/>
      <c r="C19" s="211" t="s">
        <v>195</v>
      </c>
      <c r="D19" s="578"/>
      <c r="E19" s="210"/>
      <c r="F19" s="211" t="s">
        <v>166</v>
      </c>
      <c r="G19" s="212"/>
      <c r="H19" s="649">
        <f>HLOOKUP(H$1,BS_Quarterly!$2:$49,BS!$A19,0)/1000</f>
        <v>133.12299227</v>
      </c>
      <c r="I19" s="649">
        <f>HLOOKUP(I$1,BS_Quarterly!$2:$49,BS!$A19,0)/1000</f>
        <v>204.230326494</v>
      </c>
      <c r="J19" s="649">
        <f>HLOOKUP(J$1,BS_Quarterly!$2:$49,BS!$A19,0)/1000</f>
        <v>270.98407803399999</v>
      </c>
      <c r="K19" s="649">
        <f>HLOOKUP(K$1,BS_Quarterly!$2:$49,BS!$A19,0)/1000</f>
        <v>264.27410818300001</v>
      </c>
      <c r="L19" s="649">
        <f>HLOOKUP(L$1,BS_Quarterly!$2:$49,BS!$A19,0)/1000</f>
        <v>290.854807444968</v>
      </c>
      <c r="M19" s="649">
        <f>HLOOKUP(M$1,BS_Quarterly!$2:$49,BS!$A19,0)/1000</f>
        <v>307.34347109700002</v>
      </c>
      <c r="N19" s="649">
        <f>HLOOKUP(N$1,BS_Quarterly!$2:$49,BS!$A19,0)/1000</f>
        <v>336.07266356910742</v>
      </c>
    </row>
    <row r="20" spans="1:14" s="630" customFormat="1" ht="13.8" thickBot="1">
      <c r="A20" s="634">
        <f>INDEX(BS_Quarterly!$A$2:$A$49,MATCH(BS!$F20,BS_Quarterly!$D$2:$D$49,0))</f>
        <v>40</v>
      </c>
      <c r="B20" s="639"/>
      <c r="C20" s="213" t="s">
        <v>196</v>
      </c>
      <c r="D20" s="641"/>
      <c r="E20" s="639"/>
      <c r="F20" s="213" t="s">
        <v>167</v>
      </c>
      <c r="G20" s="641"/>
      <c r="H20" s="656">
        <f>HLOOKUP(H$1,BS_Quarterly!$2:$49,BS!$A20,0)/1000</f>
        <v>163.74443135199999</v>
      </c>
      <c r="I20" s="656">
        <f>HLOOKUP(I$1,BS_Quarterly!$2:$49,BS!$A20,0)/1000</f>
        <v>229.55385716000001</v>
      </c>
      <c r="J20" s="656">
        <f>HLOOKUP(J$1,BS_Quarterly!$2:$49,BS!$A20,0)/1000</f>
        <v>283.50049966299997</v>
      </c>
      <c r="K20" s="656">
        <f>HLOOKUP(K$1,BS_Quarterly!$2:$49,BS!$A20,0)/1000</f>
        <v>297.23516150500001</v>
      </c>
      <c r="L20" s="656">
        <f>HLOOKUP(L$1,BS_Quarterly!$2:$49,BS!$A20,0)/1000</f>
        <v>324.93112191993202</v>
      </c>
      <c r="M20" s="656">
        <f>HLOOKUP(M$1,BS_Quarterly!$2:$49,BS!$A20,0)/1000</f>
        <v>341.97506912099999</v>
      </c>
      <c r="N20" s="656">
        <f>HLOOKUP(N$1,BS_Quarterly!$2:$49,BS!$A20,0)/1000</f>
        <v>452.65711068610744</v>
      </c>
    </row>
    <row r="21" spans="1:14" s="630" customFormat="1">
      <c r="A21" s="634"/>
      <c r="B21" s="642"/>
      <c r="C21" s="214" t="s">
        <v>197</v>
      </c>
      <c r="D21" s="643"/>
      <c r="E21" s="642"/>
      <c r="F21" s="214" t="s">
        <v>168</v>
      </c>
      <c r="G21" s="215"/>
      <c r="H21" s="657">
        <f>H20+H16</f>
        <v>216.37920533599998</v>
      </c>
      <c r="I21" s="657">
        <f t="shared" ref="I21:N21" si="3">I20+I16</f>
        <v>331.41110829900003</v>
      </c>
      <c r="J21" s="657">
        <f t="shared" si="3"/>
        <v>375.44302175399997</v>
      </c>
      <c r="K21" s="657">
        <f t="shared" si="3"/>
        <v>402.86255731199998</v>
      </c>
      <c r="L21" s="657">
        <f t="shared" si="3"/>
        <v>418.52508781293204</v>
      </c>
      <c r="M21" s="657">
        <f t="shared" si="3"/>
        <v>433.66919069300002</v>
      </c>
      <c r="N21" s="657">
        <f t="shared" si="3"/>
        <v>608.60223230230974</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16DF-D275-4CC8-9433-9C038E8D138F}">
  <sheetPr>
    <tabColor theme="8" tint="0.79998168889431442"/>
    <pageSetUpPr fitToPage="1"/>
  </sheetPr>
  <dimension ref="A1:CO71"/>
  <sheetViews>
    <sheetView showGridLines="0" tabSelected="1" view="pageBreakPreview" zoomScale="85" zoomScaleNormal="100" zoomScaleSheetLayoutView="85" workbookViewId="0">
      <pane xSplit="3" ySplit="3" topLeftCell="BL4" activePane="bottomRight" state="frozen"/>
      <selection activeCell="D50" sqref="D50"/>
      <selection pane="topRight" activeCell="D50" sqref="D50"/>
      <selection pane="bottomLeft" activeCell="D50" sqref="D50"/>
      <selection pane="bottomRight" activeCell="BQ1" sqref="BO1:BQ1048576"/>
    </sheetView>
  </sheetViews>
  <sheetFormatPr defaultColWidth="7.59765625" defaultRowHeight="16.2" customHeight="1" outlineLevelCol="1"/>
  <cols>
    <col min="1" max="1" width="3.19921875" style="173" customWidth="1"/>
    <col min="2" max="2" width="14.5" style="110" customWidth="1"/>
    <col min="3" max="3" width="14.59765625" style="110" customWidth="1"/>
    <col min="4" max="8" width="9.19921875" style="228" hidden="1" customWidth="1" outlineLevel="1"/>
    <col min="9" max="10" width="7.19921875" style="229" hidden="1" customWidth="1" outlineLevel="1"/>
    <col min="11" max="11" width="9.19921875" style="228" hidden="1" customWidth="1" outlineLevel="1"/>
    <col min="12" max="13" width="7.19921875" style="229" hidden="1" customWidth="1" outlineLevel="1"/>
    <col min="14" max="14" width="9.19921875" style="228" hidden="1" customWidth="1" outlineLevel="1"/>
    <col min="15" max="16" width="7.19921875" style="229" hidden="1" customWidth="1" outlineLevel="1"/>
    <col min="17" max="17" width="9.19921875" style="228" hidden="1" customWidth="1" outlineLevel="1"/>
    <col min="18" max="19" width="7.19921875" style="229" hidden="1" customWidth="1" outlineLevel="1"/>
    <col min="20" max="20" width="9.19921875" style="228" hidden="1" customWidth="1" outlineLevel="1"/>
    <col min="21" max="22" width="7.19921875" style="229" hidden="1" customWidth="1" outlineLevel="1"/>
    <col min="23" max="23" width="9.19921875" style="228" hidden="1" customWidth="1" outlineLevel="1"/>
    <col min="24" max="25" width="7.19921875" style="229" hidden="1" customWidth="1" outlineLevel="1"/>
    <col min="26" max="26" width="9.19921875" style="228" hidden="1" customWidth="1" outlineLevel="1"/>
    <col min="27" max="28" width="7.19921875" style="229" hidden="1" customWidth="1" outlineLevel="1"/>
    <col min="29" max="29" width="9.19921875" style="228" hidden="1" customWidth="1" outlineLevel="1"/>
    <col min="30" max="31" width="7.19921875" style="229" hidden="1" customWidth="1" outlineLevel="1"/>
    <col min="32" max="32" width="9.19921875" style="228" hidden="1" customWidth="1" outlineLevel="1"/>
    <col min="33" max="34" width="7.19921875" style="229" hidden="1" customWidth="1" outlineLevel="1"/>
    <col min="35" max="35" width="9.19921875" style="228" hidden="1" customWidth="1" outlineLevel="1"/>
    <col min="36" max="37" width="7.19921875" style="229" hidden="1" customWidth="1" outlineLevel="1"/>
    <col min="38" max="38" width="9.19921875" style="228" hidden="1" customWidth="1" outlineLevel="1"/>
    <col min="39" max="40" width="7.19921875" style="229" hidden="1" customWidth="1" outlineLevel="1"/>
    <col min="41" max="41" width="9.19921875" style="228" hidden="1" customWidth="1" outlineLevel="1"/>
    <col min="42" max="43" width="7.19921875" style="229" hidden="1" customWidth="1" outlineLevel="1"/>
    <col min="44" max="44" width="9.19921875" style="228" hidden="1" customWidth="1" outlineLevel="1"/>
    <col min="45" max="46" width="7.19921875" style="229" hidden="1" customWidth="1" outlineLevel="1"/>
    <col min="47" max="47" width="9.19921875" style="228" hidden="1" customWidth="1" outlineLevel="1"/>
    <col min="48" max="49" width="7.19921875" style="229" hidden="1" customWidth="1" outlineLevel="1"/>
    <col min="50" max="50" width="9.19921875" style="228" hidden="1" customWidth="1" outlineLevel="1"/>
    <col min="51" max="52" width="7.19921875" style="229" hidden="1" customWidth="1" outlineLevel="1"/>
    <col min="53" max="53" width="9.19921875" style="228" hidden="1" customWidth="1" outlineLevel="1"/>
    <col min="54" max="55" width="7.19921875" style="229" hidden="1" customWidth="1" outlineLevel="1"/>
    <col min="56" max="56" width="9.19921875" style="228" hidden="1" customWidth="1" outlineLevel="1" collapsed="1"/>
    <col min="57" max="58" width="7.19921875" style="229" hidden="1" customWidth="1" outlineLevel="1"/>
    <col min="59" max="59" width="9.19921875" style="228" hidden="1" customWidth="1" outlineLevel="1"/>
    <col min="60" max="61" width="7.19921875" style="229" hidden="1" customWidth="1" outlineLevel="1"/>
    <col min="62" max="62" width="9.19921875" style="228" hidden="1" customWidth="1" outlineLevel="1"/>
    <col min="63" max="64" width="7.19921875" style="229" hidden="1" customWidth="1" outlineLevel="1"/>
    <col min="65" max="65" width="9.19921875" style="228" hidden="1" customWidth="1" outlineLevel="1"/>
    <col min="66" max="67" width="7.19921875" style="229" hidden="1" customWidth="1" outlineLevel="1"/>
    <col min="68" max="68" width="9.19921875" style="228" customWidth="1" collapsed="1"/>
    <col min="69" max="70" width="7.19921875" style="229" customWidth="1"/>
    <col min="71" max="71" width="9.19921875" style="228" customWidth="1"/>
    <col min="72" max="73" width="7.19921875" style="229" customWidth="1"/>
    <col min="74" max="74" width="9.19921875" style="228" customWidth="1"/>
    <col min="75" max="76" width="7.19921875" style="229" customWidth="1"/>
    <col min="77" max="77" width="9.19921875" style="228" customWidth="1"/>
    <col min="78" max="79" width="7.19921875" style="229" customWidth="1"/>
    <col min="80" max="80" width="9.19921875" style="228" customWidth="1"/>
    <col min="81" max="82" width="7.19921875" style="229" customWidth="1"/>
    <col min="83" max="83" width="9.19921875" style="228" customWidth="1"/>
    <col min="84" max="85" width="7.19921875" style="229" customWidth="1"/>
    <col min="86" max="86" width="9.19921875" style="228" customWidth="1"/>
    <col min="87" max="88" width="7.19921875" style="229" customWidth="1"/>
    <col min="89" max="89" width="9.19921875" style="228" customWidth="1"/>
    <col min="90" max="91" width="7.19921875" style="229" customWidth="1"/>
    <col min="92" max="16384" width="7.59765625" style="11"/>
  </cols>
  <sheetData>
    <row r="1" spans="1:91" s="52" customFormat="1" ht="13.2">
      <c r="A1" s="174"/>
      <c r="B1" s="47" t="s">
        <v>447</v>
      </c>
      <c r="C1" s="51"/>
      <c r="D1" s="230" t="s">
        <v>412</v>
      </c>
      <c r="E1" s="230"/>
      <c r="F1" s="230"/>
      <c r="G1" s="230"/>
      <c r="H1" s="230" t="s">
        <v>413</v>
      </c>
      <c r="I1" s="230"/>
      <c r="J1" s="230"/>
      <c r="K1" s="230" t="s">
        <v>413</v>
      </c>
      <c r="L1" s="230"/>
      <c r="M1" s="230"/>
      <c r="N1" s="230" t="s">
        <v>413</v>
      </c>
      <c r="O1" s="230"/>
      <c r="P1" s="230"/>
      <c r="Q1" s="230" t="s">
        <v>413</v>
      </c>
      <c r="R1" s="230"/>
      <c r="S1" s="230"/>
      <c r="T1" s="230" t="s">
        <v>414</v>
      </c>
      <c r="U1" s="230"/>
      <c r="V1" s="230"/>
      <c r="W1" s="230" t="s">
        <v>414</v>
      </c>
      <c r="X1" s="230"/>
      <c r="Y1" s="230"/>
      <c r="Z1" s="230" t="s">
        <v>414</v>
      </c>
      <c r="AA1" s="230"/>
      <c r="AB1" s="230"/>
      <c r="AC1" s="230" t="s">
        <v>414</v>
      </c>
      <c r="AD1" s="230"/>
      <c r="AE1" s="230"/>
      <c r="AF1" s="230" t="s">
        <v>415</v>
      </c>
      <c r="AG1" s="230"/>
      <c r="AH1" s="230"/>
      <c r="AI1" s="230" t="s">
        <v>415</v>
      </c>
      <c r="AJ1" s="230"/>
      <c r="AK1" s="230"/>
      <c r="AL1" s="230" t="s">
        <v>415</v>
      </c>
      <c r="AM1" s="230"/>
      <c r="AN1" s="230"/>
      <c r="AO1" s="230" t="s">
        <v>415</v>
      </c>
      <c r="AP1" s="230"/>
      <c r="AQ1" s="230"/>
      <c r="AR1" s="230" t="s">
        <v>416</v>
      </c>
      <c r="AS1" s="230"/>
      <c r="AT1" s="230"/>
      <c r="AU1" s="230" t="s">
        <v>416</v>
      </c>
      <c r="AV1" s="230"/>
      <c r="AW1" s="230"/>
      <c r="AX1" s="230" t="s">
        <v>416</v>
      </c>
      <c r="AY1" s="230"/>
      <c r="AZ1" s="230"/>
      <c r="BA1" s="230" t="s">
        <v>416</v>
      </c>
      <c r="BB1" s="230"/>
      <c r="BC1" s="230"/>
      <c r="BD1" s="230">
        <v>2022</v>
      </c>
      <c r="BE1" s="230"/>
      <c r="BF1" s="230"/>
      <c r="BG1" s="230">
        <v>2022</v>
      </c>
      <c r="BH1" s="230"/>
      <c r="BI1" s="230"/>
      <c r="BJ1" s="230">
        <v>2022</v>
      </c>
      <c r="BK1" s="230"/>
      <c r="BL1" s="230"/>
      <c r="BM1" s="230">
        <v>2022</v>
      </c>
      <c r="BN1" s="230"/>
      <c r="BO1" s="230"/>
      <c r="BP1" s="230">
        <v>2023</v>
      </c>
      <c r="BQ1" s="230"/>
      <c r="BR1" s="230"/>
      <c r="BS1" s="230">
        <v>2023</v>
      </c>
      <c r="BT1" s="230"/>
      <c r="BU1" s="230"/>
      <c r="BV1" s="230">
        <v>2023</v>
      </c>
      <c r="BW1" s="230"/>
      <c r="BX1" s="230"/>
      <c r="BY1" s="230">
        <v>2023</v>
      </c>
      <c r="BZ1" s="230"/>
      <c r="CA1" s="230"/>
      <c r="CB1" s="230">
        <v>2024</v>
      </c>
      <c r="CC1" s="230"/>
      <c r="CD1" s="230"/>
      <c r="CE1" s="230">
        <v>2024</v>
      </c>
      <c r="CF1" s="230"/>
      <c r="CG1" s="230"/>
      <c r="CH1" s="230">
        <v>2024</v>
      </c>
      <c r="CI1" s="230"/>
      <c r="CJ1" s="230"/>
      <c r="CK1" s="230">
        <v>2024</v>
      </c>
      <c r="CL1" s="230"/>
      <c r="CM1" s="230"/>
    </row>
    <row r="2" spans="1:91" ht="16.2" customHeight="1">
      <c r="B2" s="47" t="s">
        <v>200</v>
      </c>
      <c r="C2" s="48"/>
      <c r="CK2" s="646" t="s">
        <v>425</v>
      </c>
    </row>
    <row r="3" spans="1:91" s="48" customFormat="1" ht="16.2" customHeight="1">
      <c r="A3" s="173">
        <v>1</v>
      </c>
      <c r="B3" s="220" t="s">
        <v>286</v>
      </c>
      <c r="C3" s="221"/>
      <c r="D3" s="231" t="s">
        <v>0</v>
      </c>
      <c r="E3" s="232" t="s">
        <v>1</v>
      </c>
      <c r="F3" s="232" t="s">
        <v>2</v>
      </c>
      <c r="G3" s="232" t="s">
        <v>3</v>
      </c>
      <c r="H3" s="233" t="s">
        <v>4</v>
      </c>
      <c r="I3" s="234" t="s">
        <v>7</v>
      </c>
      <c r="J3" s="234" t="s">
        <v>5</v>
      </c>
      <c r="K3" s="232" t="s">
        <v>6</v>
      </c>
      <c r="L3" s="234" t="s">
        <v>7</v>
      </c>
      <c r="M3" s="234" t="s">
        <v>5</v>
      </c>
      <c r="N3" s="232" t="s">
        <v>8</v>
      </c>
      <c r="O3" s="234" t="s">
        <v>7</v>
      </c>
      <c r="P3" s="234" t="s">
        <v>5</v>
      </c>
      <c r="Q3" s="232" t="s">
        <v>9</v>
      </c>
      <c r="R3" s="234" t="s">
        <v>7</v>
      </c>
      <c r="S3" s="235" t="s">
        <v>5</v>
      </c>
      <c r="T3" s="233" t="s">
        <v>10</v>
      </c>
      <c r="U3" s="234" t="s">
        <v>7</v>
      </c>
      <c r="V3" s="234" t="s">
        <v>5</v>
      </c>
      <c r="W3" s="232" t="s">
        <v>11</v>
      </c>
      <c r="X3" s="234" t="s">
        <v>7</v>
      </c>
      <c r="Y3" s="234" t="s">
        <v>5</v>
      </c>
      <c r="Z3" s="232" t="s">
        <v>12</v>
      </c>
      <c r="AA3" s="234" t="s">
        <v>7</v>
      </c>
      <c r="AB3" s="234" t="s">
        <v>5</v>
      </c>
      <c r="AC3" s="232" t="s">
        <v>13</v>
      </c>
      <c r="AD3" s="234" t="s">
        <v>7</v>
      </c>
      <c r="AE3" s="235" t="s">
        <v>5</v>
      </c>
      <c r="AF3" s="233" t="s">
        <v>15</v>
      </c>
      <c r="AG3" s="234" t="s">
        <v>7</v>
      </c>
      <c r="AH3" s="234" t="s">
        <v>5</v>
      </c>
      <c r="AI3" s="232" t="s">
        <v>16</v>
      </c>
      <c r="AJ3" s="234" t="s">
        <v>7</v>
      </c>
      <c r="AK3" s="234" t="s">
        <v>5</v>
      </c>
      <c r="AL3" s="232" t="s">
        <v>17</v>
      </c>
      <c r="AM3" s="234" t="s">
        <v>7</v>
      </c>
      <c r="AN3" s="234" t="s">
        <v>5</v>
      </c>
      <c r="AO3" s="232" t="s">
        <v>18</v>
      </c>
      <c r="AP3" s="234" t="s">
        <v>7</v>
      </c>
      <c r="AQ3" s="235" t="s">
        <v>5</v>
      </c>
      <c r="AR3" s="233" t="s">
        <v>19</v>
      </c>
      <c r="AS3" s="234" t="s">
        <v>7</v>
      </c>
      <c r="AT3" s="234" t="s">
        <v>5</v>
      </c>
      <c r="AU3" s="232" t="s">
        <v>20</v>
      </c>
      <c r="AV3" s="234" t="s">
        <v>7</v>
      </c>
      <c r="AW3" s="234" t="s">
        <v>5</v>
      </c>
      <c r="AX3" s="232" t="s">
        <v>21</v>
      </c>
      <c r="AY3" s="234" t="s">
        <v>7</v>
      </c>
      <c r="AZ3" s="234" t="s">
        <v>5</v>
      </c>
      <c r="BA3" s="232" t="s">
        <v>22</v>
      </c>
      <c r="BB3" s="234" t="s">
        <v>7</v>
      </c>
      <c r="BC3" s="235" t="s">
        <v>5</v>
      </c>
      <c r="BD3" s="236" t="s">
        <v>23</v>
      </c>
      <c r="BE3" s="237" t="s">
        <v>7</v>
      </c>
      <c r="BF3" s="237" t="s">
        <v>5</v>
      </c>
      <c r="BG3" s="237" t="s">
        <v>24</v>
      </c>
      <c r="BH3" s="237" t="s">
        <v>7</v>
      </c>
      <c r="BI3" s="237" t="s">
        <v>5</v>
      </c>
      <c r="BJ3" s="237" t="s">
        <v>25</v>
      </c>
      <c r="BK3" s="237" t="s">
        <v>7</v>
      </c>
      <c r="BL3" s="237" t="s">
        <v>5</v>
      </c>
      <c r="BM3" s="237" t="s">
        <v>26</v>
      </c>
      <c r="BN3" s="237" t="s">
        <v>7</v>
      </c>
      <c r="BO3" s="238" t="s">
        <v>5</v>
      </c>
      <c r="BP3" s="236" t="s">
        <v>27</v>
      </c>
      <c r="BQ3" s="237" t="s">
        <v>7</v>
      </c>
      <c r="BR3" s="237" t="s">
        <v>5</v>
      </c>
      <c r="BS3" s="237" t="s">
        <v>28</v>
      </c>
      <c r="BT3" s="237" t="s">
        <v>7</v>
      </c>
      <c r="BU3" s="237" t="s">
        <v>5</v>
      </c>
      <c r="BV3" s="237" t="s">
        <v>102</v>
      </c>
      <c r="BW3" s="237" t="s">
        <v>7</v>
      </c>
      <c r="BX3" s="237" t="s">
        <v>5</v>
      </c>
      <c r="BY3" s="237" t="s">
        <v>280</v>
      </c>
      <c r="BZ3" s="237" t="s">
        <v>7</v>
      </c>
      <c r="CA3" s="238" t="s">
        <v>5</v>
      </c>
      <c r="CB3" s="236" t="s">
        <v>324</v>
      </c>
      <c r="CC3" s="237" t="s">
        <v>7</v>
      </c>
      <c r="CD3" s="237" t="s">
        <v>5</v>
      </c>
      <c r="CE3" s="237" t="s">
        <v>366</v>
      </c>
      <c r="CF3" s="237" t="s">
        <v>7</v>
      </c>
      <c r="CG3" s="237" t="s">
        <v>5</v>
      </c>
      <c r="CH3" s="237" t="s">
        <v>368</v>
      </c>
      <c r="CI3" s="237" t="s">
        <v>7</v>
      </c>
      <c r="CJ3" s="237" t="s">
        <v>5</v>
      </c>
      <c r="CK3" s="237" t="s">
        <v>369</v>
      </c>
      <c r="CL3" s="237" t="s">
        <v>7</v>
      </c>
      <c r="CM3" s="238" t="s">
        <v>5</v>
      </c>
    </row>
    <row r="4" spans="1:91" s="57" customFormat="1" ht="16.2" customHeight="1">
      <c r="A4" s="173">
        <f>IF(A3="","",A3+1)</f>
        <v>2</v>
      </c>
      <c r="B4" s="54" t="s">
        <v>282</v>
      </c>
      <c r="C4" s="55" t="s">
        <v>325</v>
      </c>
      <c r="D4" s="239">
        <v>8.6300000000000008</v>
      </c>
      <c r="E4" s="240">
        <v>9.7100000000000009</v>
      </c>
      <c r="F4" s="240">
        <v>8.52</v>
      </c>
      <c r="G4" s="241">
        <v>8.01</v>
      </c>
      <c r="H4" s="242">
        <v>9.83</v>
      </c>
      <c r="I4" s="243">
        <f>H4/G4-1</f>
        <v>0.2272159800249689</v>
      </c>
      <c r="J4" s="244">
        <f>H4/D4-1</f>
        <v>0.13904982618771711</v>
      </c>
      <c r="K4" s="245">
        <v>11.46</v>
      </c>
      <c r="L4" s="243">
        <f>K4/H4-1</f>
        <v>0.16581892166836232</v>
      </c>
      <c r="M4" s="244">
        <f>K4/E4-1</f>
        <v>0.18022657054582902</v>
      </c>
      <c r="N4" s="245">
        <v>11.61</v>
      </c>
      <c r="O4" s="243">
        <v>0</v>
      </c>
      <c r="P4" s="244">
        <f>N4/F4-1</f>
        <v>0.36267605633802824</v>
      </c>
      <c r="Q4" s="245">
        <v>14.582000000000001</v>
      </c>
      <c r="R4" s="243">
        <f>Q4/N4-1</f>
        <v>0.25598621877691663</v>
      </c>
      <c r="S4" s="246">
        <f>Q4/G4-1</f>
        <v>0.82047440699126106</v>
      </c>
      <c r="T4" s="242">
        <v>16.193000000000001</v>
      </c>
      <c r="U4" s="243">
        <f>T4/Q4-1</f>
        <v>0.11047867233575648</v>
      </c>
      <c r="V4" s="244">
        <f>T4/H4-1</f>
        <v>0.64730417090539172</v>
      </c>
      <c r="W4" s="245">
        <v>21.561</v>
      </c>
      <c r="X4" s="243">
        <f>W4/T4-1</f>
        <v>0.33150126597912677</v>
      </c>
      <c r="Y4" s="244">
        <f>W4/K4-1</f>
        <v>0.88141361256544482</v>
      </c>
      <c r="Z4" s="245">
        <v>21.058471827999998</v>
      </c>
      <c r="AA4" s="243">
        <f>Z4/W4-1</f>
        <v>-2.3307275729326227E-2</v>
      </c>
      <c r="AB4" s="244">
        <f>Z4/N4-1</f>
        <v>0.81382186287683034</v>
      </c>
      <c r="AC4" s="245">
        <v>22.320528172</v>
      </c>
      <c r="AD4" s="243">
        <f>AC4/Z4-1</f>
        <v>5.9931050757535687E-2</v>
      </c>
      <c r="AE4" s="246">
        <f>AC4/Q4-1</f>
        <v>0.53069045206418863</v>
      </c>
      <c r="AF4" s="242">
        <v>21.428999999999998</v>
      </c>
      <c r="AG4" s="243">
        <f>AF4/AC4-1</f>
        <v>-3.9942073284734314E-2</v>
      </c>
      <c r="AH4" s="244">
        <f>AF4/T4-1</f>
        <v>0.32334959550423004</v>
      </c>
      <c r="AI4" s="245">
        <v>14.590129124000001</v>
      </c>
      <c r="AJ4" s="243">
        <f>AI4/AF4-1</f>
        <v>-0.31914092472817202</v>
      </c>
      <c r="AK4" s="244">
        <f>AI4/W4-1</f>
        <v>-0.32330925634247021</v>
      </c>
      <c r="AL4" s="245">
        <v>19.564</v>
      </c>
      <c r="AM4" s="243">
        <f>AL4/AI4-1</f>
        <v>0.34090657003290259</v>
      </c>
      <c r="AN4" s="244">
        <f>AL4/Z4-1</f>
        <v>-7.0967724543663291E-2</v>
      </c>
      <c r="AO4" s="245">
        <v>20.877870875999996</v>
      </c>
      <c r="AP4" s="243">
        <f>AO4/AL4-1</f>
        <v>6.7157579022694591E-2</v>
      </c>
      <c r="AQ4" s="246">
        <f>AO4/AC4-1</f>
        <v>-6.4633654046311828E-2</v>
      </c>
      <c r="AR4" s="242">
        <v>21.32</v>
      </c>
      <c r="AS4" s="243">
        <f>AR4/AO4-1</f>
        <v>2.1176925876491115E-2</v>
      </c>
      <c r="AT4" s="244">
        <f>AR4/AF4-1</f>
        <v>-5.0865649353678544E-3</v>
      </c>
      <c r="AU4" s="245">
        <v>29.490000000000002</v>
      </c>
      <c r="AV4" s="243">
        <f>AU4/AR4-1</f>
        <v>0.38320825515947465</v>
      </c>
      <c r="AW4" s="244">
        <f>AU4/AI4-1</f>
        <v>1.021229541518621</v>
      </c>
      <c r="AX4" s="245">
        <v>24.466000000000001</v>
      </c>
      <c r="AY4" s="243">
        <f>AX4/AU4-1</f>
        <v>-0.17036283485927439</v>
      </c>
      <c r="AZ4" s="244">
        <f>AX4/AL4-1</f>
        <v>0.25056225720711511</v>
      </c>
      <c r="BA4" s="245">
        <v>25.319999999999993</v>
      </c>
      <c r="BB4" s="243">
        <f>BA4/AX4-1</f>
        <v>3.4905583258399098E-2</v>
      </c>
      <c r="BC4" s="246">
        <f>BA4/AO4-1</f>
        <v>0.2127673434893409</v>
      </c>
      <c r="BD4" s="242">
        <v>35.381</v>
      </c>
      <c r="BE4" s="243">
        <f>BD4/BA4-1</f>
        <v>0.3973538704581363</v>
      </c>
      <c r="BF4" s="244">
        <f>BD4/AR4-1</f>
        <v>0.65952157598499062</v>
      </c>
      <c r="BG4" s="245">
        <v>32.683999999999997</v>
      </c>
      <c r="BH4" s="243">
        <f>BG4/BD4-1</f>
        <v>-7.6227353664396258E-2</v>
      </c>
      <c r="BI4" s="244">
        <f>BG4/AU4-1</f>
        <v>0.10830790098338405</v>
      </c>
      <c r="BJ4" s="245">
        <v>33.268000000000001</v>
      </c>
      <c r="BK4" s="243">
        <f>BJ4/BG4-1</f>
        <v>1.7868070003671521E-2</v>
      </c>
      <c r="BL4" s="244">
        <f>BJ4/AX4-1</f>
        <v>0.35976457124172323</v>
      </c>
      <c r="BM4" s="245">
        <v>40.466999999999999</v>
      </c>
      <c r="BN4" s="243">
        <f>BM4/BJ4-1</f>
        <v>0.21639413249969941</v>
      </c>
      <c r="BO4" s="246">
        <f>BM4/BA4-1</f>
        <v>0.59822274881516635</v>
      </c>
      <c r="BP4" s="242">
        <v>38.973999999999997</v>
      </c>
      <c r="BQ4" s="243">
        <f>BP4/BM4-1</f>
        <v>-3.6894259520102834E-2</v>
      </c>
      <c r="BR4" s="244">
        <f>BP4/BD4-1</f>
        <v>0.10155168028037642</v>
      </c>
      <c r="BS4" s="245">
        <v>45.898000000000003</v>
      </c>
      <c r="BT4" s="243">
        <f>BS4/BP4-1</f>
        <v>0.1776568994714427</v>
      </c>
      <c r="BU4" s="244">
        <f>BS4/BG4-1</f>
        <v>0.40429567984334858</v>
      </c>
      <c r="BV4" s="245">
        <v>48.246000000000002</v>
      </c>
      <c r="BW4" s="243">
        <f>BV4/BS4-1</f>
        <v>5.1156913155257389E-2</v>
      </c>
      <c r="BX4" s="244">
        <f>BV4/BJ4-1</f>
        <v>0.45022243597451017</v>
      </c>
      <c r="BY4" s="245">
        <v>47.005000000000003</v>
      </c>
      <c r="BZ4" s="243">
        <f>BY4/BV4-1</f>
        <v>-2.5722339675828043E-2</v>
      </c>
      <c r="CA4" s="246">
        <f>BY4/BM4-1</f>
        <v>0.16156374329700762</v>
      </c>
      <c r="CB4" s="242">
        <v>50.378999999999998</v>
      </c>
      <c r="CC4" s="243">
        <f>CB4/BY4-1</f>
        <v>7.1779597915115234E-2</v>
      </c>
      <c r="CD4" s="244">
        <f>CB4/BP4-1</f>
        <v>0.29263098475907023</v>
      </c>
      <c r="CE4" s="245">
        <v>58.741</v>
      </c>
      <c r="CF4" s="243">
        <f>CE4/CB4-1</f>
        <v>0.1659818575199985</v>
      </c>
      <c r="CG4" s="244">
        <f>CE4/BS4-1</f>
        <v>0.27981611399189488</v>
      </c>
      <c r="CH4" s="245">
        <v>59.414000000000001</v>
      </c>
      <c r="CI4" s="243">
        <f>CH4/CE4-1</f>
        <v>1.1457074275208257E-2</v>
      </c>
      <c r="CJ4" s="244">
        <f>CH4/BV4-1</f>
        <v>0.23148032997554191</v>
      </c>
      <c r="CK4" s="245">
        <v>74.403999999999996</v>
      </c>
      <c r="CL4" s="243">
        <f>CK4/CH4-1</f>
        <v>0.25229743831420204</v>
      </c>
      <c r="CM4" s="246">
        <f>CK4/BY4-1</f>
        <v>0.58289543665567467</v>
      </c>
    </row>
    <row r="5" spans="1:91" s="65" customFormat="1" ht="16.2" customHeight="1">
      <c r="A5" s="173">
        <f t="shared" ref="A5:A24" si="0">IF(A4="","",A4+1)</f>
        <v>3</v>
      </c>
      <c r="B5" s="60" t="s">
        <v>287</v>
      </c>
      <c r="C5" s="61" t="s">
        <v>107</v>
      </c>
      <c r="D5" s="247">
        <v>-2.56</v>
      </c>
      <c r="E5" s="248">
        <v>-3.45</v>
      </c>
      <c r="F5" s="248">
        <v>-2.57</v>
      </c>
      <c r="G5" s="249">
        <v>-2.12</v>
      </c>
      <c r="H5" s="250">
        <v>-3.49</v>
      </c>
      <c r="I5" s="251">
        <f>H5/G5-1</f>
        <v>0.64622641509433953</v>
      </c>
      <c r="J5" s="252">
        <f>H5/D5-1</f>
        <v>0.36328125</v>
      </c>
      <c r="K5" s="253">
        <v>-2.98</v>
      </c>
      <c r="L5" s="251">
        <f>K5/H5-1</f>
        <v>-0.14613180515759316</v>
      </c>
      <c r="M5" s="252">
        <f>K5/E5-1</f>
        <v>-0.13623188405797104</v>
      </c>
      <c r="N5" s="253">
        <v>-3.07</v>
      </c>
      <c r="O5" s="251">
        <f>N5/K5-1</f>
        <v>3.0201342281879207E-2</v>
      </c>
      <c r="P5" s="252">
        <f>N5/F5-1</f>
        <v>0.19455252918287935</v>
      </c>
      <c r="Q5" s="253">
        <v>-3.1939999999999995</v>
      </c>
      <c r="R5" s="251">
        <f>Q5/N5-1</f>
        <v>4.0390879478827246E-2</v>
      </c>
      <c r="S5" s="254">
        <f>Q5/G5-1</f>
        <v>0.50660377358490538</v>
      </c>
      <c r="T5" s="250">
        <v>-3.9180000000000001</v>
      </c>
      <c r="U5" s="251">
        <f>T5/Q5-1</f>
        <v>0.22667501565435222</v>
      </c>
      <c r="V5" s="252">
        <f>T5/H5-1</f>
        <v>0.12263610315186235</v>
      </c>
      <c r="W5" s="253">
        <v>-5.2859999999999996</v>
      </c>
      <c r="X5" s="251">
        <f>W5/T5-1</f>
        <v>0.34915773353751889</v>
      </c>
      <c r="Y5" s="252">
        <f>W5/K5-1</f>
        <v>0.77382550335570466</v>
      </c>
      <c r="Z5" s="253">
        <v>-4.00888153</v>
      </c>
      <c r="AA5" s="251">
        <f>Z5/W5-1</f>
        <v>-0.241603948164964</v>
      </c>
      <c r="AB5" s="252">
        <f>Z5/N5-1</f>
        <v>0.3058246026058633</v>
      </c>
      <c r="AC5" s="253">
        <v>-4.0151184700000027</v>
      </c>
      <c r="AD5" s="251">
        <f>AC5/Z5-1</f>
        <v>1.5557805720447515E-3</v>
      </c>
      <c r="AE5" s="254">
        <f>AC5/Q5-1</f>
        <v>0.25708154978084008</v>
      </c>
      <c r="AF5" s="250">
        <v>-3.91</v>
      </c>
      <c r="AG5" s="251">
        <f>AF5/AC5-1</f>
        <v>-2.6180664601909598E-2</v>
      </c>
      <c r="AH5" s="252">
        <f>AF5/T5-1</f>
        <v>-2.0418580908626582E-3</v>
      </c>
      <c r="AI5" s="253">
        <v>-3.1878267990000002</v>
      </c>
      <c r="AJ5" s="251">
        <f>AI5/AF5-1</f>
        <v>-0.18469902838874674</v>
      </c>
      <c r="AK5" s="252">
        <f>AI5/W5-1</f>
        <v>-0.39693023098751412</v>
      </c>
      <c r="AL5" s="253">
        <v>-3.5750000000000002</v>
      </c>
      <c r="AM5" s="251">
        <f>AL5/AI5-1</f>
        <v>0.12145365021758825</v>
      </c>
      <c r="AN5" s="252">
        <f>AL5/Z5-1</f>
        <v>-0.10823007034583032</v>
      </c>
      <c r="AO5" s="253">
        <v>-4.8281732009999994</v>
      </c>
      <c r="AP5" s="251">
        <f>AO5/AL5-1</f>
        <v>0.35053795832167811</v>
      </c>
      <c r="AQ5" s="254">
        <f>AO5/AC5-1</f>
        <v>0.20249831656897443</v>
      </c>
      <c r="AR5" s="250">
        <v>-4.5940000000000003</v>
      </c>
      <c r="AS5" s="251">
        <f>AR5/AO5-1</f>
        <v>-4.850140855582763E-2</v>
      </c>
      <c r="AT5" s="252">
        <f>AR5/AF5-1</f>
        <v>0.1749360613810742</v>
      </c>
      <c r="AU5" s="253">
        <v>-6.4</v>
      </c>
      <c r="AV5" s="251">
        <f>AU5/AR5-1</f>
        <v>0.3931214627775359</v>
      </c>
      <c r="AW5" s="252">
        <f>AU5/AI5-1</f>
        <v>1.0076373038860322</v>
      </c>
      <c r="AX5" s="253">
        <v>-5.3129999999999997</v>
      </c>
      <c r="AY5" s="251">
        <f>AX5/AU5-1</f>
        <v>-0.16984375000000007</v>
      </c>
      <c r="AZ5" s="252">
        <f>AX5/AL5-1</f>
        <v>0.48615384615384594</v>
      </c>
      <c r="BA5" s="253">
        <v>-6.4370000000000003</v>
      </c>
      <c r="BB5" s="251">
        <f>BA5/AX5-1</f>
        <v>0.2115565593826465</v>
      </c>
      <c r="BC5" s="254">
        <f>BA5/AO5-1</f>
        <v>0.33321646345801859</v>
      </c>
      <c r="BD5" s="250">
        <v>-8.8000000000000007</v>
      </c>
      <c r="BE5" s="251">
        <f>BD5/BA5-1</f>
        <v>0.36709647351250596</v>
      </c>
      <c r="BF5" s="252">
        <f>BD5/AR5-1</f>
        <v>0.91554201131911195</v>
      </c>
      <c r="BG5" s="253">
        <v>-8.2769999999999992</v>
      </c>
      <c r="BH5" s="251">
        <f>BG5/BD5-1</f>
        <v>-5.9431818181818308E-2</v>
      </c>
      <c r="BI5" s="252">
        <f>BG5/AU5-1</f>
        <v>0.29328124999999972</v>
      </c>
      <c r="BJ5" s="253">
        <v>-7.3170000000000002</v>
      </c>
      <c r="BK5" s="251">
        <f>BJ5/BG5-1</f>
        <v>-0.11598405219282337</v>
      </c>
      <c r="BL5" s="252">
        <f>BJ5/AX5-1</f>
        <v>0.37718802936194251</v>
      </c>
      <c r="BM5" s="253">
        <v>-9.2409999999999997</v>
      </c>
      <c r="BN5" s="251">
        <f>BM5/BJ5-1</f>
        <v>0.26294929615962825</v>
      </c>
      <c r="BO5" s="254">
        <f>BM5/BA5-1</f>
        <v>0.43560664906012114</v>
      </c>
      <c r="BP5" s="250">
        <v>-8.7639999999999993</v>
      </c>
      <c r="BQ5" s="251">
        <f>BP5/BM5-1</f>
        <v>-5.1617790282436959E-2</v>
      </c>
      <c r="BR5" s="252">
        <f>BP5/BD5-1</f>
        <v>-4.090909090909256E-3</v>
      </c>
      <c r="BS5" s="253">
        <v>-9.577</v>
      </c>
      <c r="BT5" s="251">
        <f>BS5/BP5-1</f>
        <v>9.2765860337745476E-2</v>
      </c>
      <c r="BU5" s="252">
        <f>BS5/BG5-1</f>
        <v>0.1570617373444485</v>
      </c>
      <c r="BV5" s="253">
        <v>-11.234</v>
      </c>
      <c r="BW5" s="251">
        <f>BV5/BS5-1</f>
        <v>0.17301869061292674</v>
      </c>
      <c r="BX5" s="252">
        <f>BV5/BJ5-1</f>
        <v>0.53532868662019939</v>
      </c>
      <c r="BY5" s="253">
        <v>-10.099</v>
      </c>
      <c r="BZ5" s="251">
        <f>BY5/BV5-1</f>
        <v>-0.10103257966886237</v>
      </c>
      <c r="CA5" s="254">
        <f>BY5/BM5-1</f>
        <v>9.2847094470295488E-2</v>
      </c>
      <c r="CB5" s="250">
        <v>-10.177</v>
      </c>
      <c r="CC5" s="251">
        <f>CB5/BY5-1</f>
        <v>7.7235369838597467E-3</v>
      </c>
      <c r="CD5" s="252">
        <f>CB5/BP5-1</f>
        <v>0.16122774988589694</v>
      </c>
      <c r="CE5" s="253">
        <v>-11.228</v>
      </c>
      <c r="CF5" s="251">
        <f>CE5/CB5-1</f>
        <v>0.10327208411123112</v>
      </c>
      <c r="CG5" s="252">
        <f>CE5/BS5-1</f>
        <v>0.17239218962096681</v>
      </c>
      <c r="CH5" s="253">
        <v>-12.814</v>
      </c>
      <c r="CI5" s="251">
        <f>CH5/CE5-1</f>
        <v>0.14125400783754904</v>
      </c>
      <c r="CJ5" s="252">
        <f>CH5/BV5-1</f>
        <v>0.14064447213815212</v>
      </c>
      <c r="CK5" s="253">
        <f>-(CK4-CK7)</f>
        <v>-17.592999999999996</v>
      </c>
      <c r="CL5" s="251">
        <f>CK5/CH5-1</f>
        <v>0.37295145934134522</v>
      </c>
      <c r="CM5" s="254">
        <f>CK5/BY5-1</f>
        <v>0.74205366868006695</v>
      </c>
    </row>
    <row r="6" spans="1:91" s="65" customFormat="1" ht="16.2" customHeight="1">
      <c r="A6" s="173">
        <f t="shared" si="0"/>
        <v>4</v>
      </c>
      <c r="B6" s="66" t="s">
        <v>133</v>
      </c>
      <c r="C6" s="67" t="s">
        <v>198</v>
      </c>
      <c r="D6" s="255">
        <f t="shared" ref="D6:G6" si="1">IFERROR(D5/(-D$4),)</f>
        <v>0.29663962920046349</v>
      </c>
      <c r="E6" s="256">
        <f t="shared" si="1"/>
        <v>0.35530381050463439</v>
      </c>
      <c r="F6" s="256">
        <f t="shared" si="1"/>
        <v>0.30164319248826293</v>
      </c>
      <c r="G6" s="257">
        <f t="shared" si="1"/>
        <v>0.26466916354556808</v>
      </c>
      <c r="H6" s="258">
        <f>IFERROR(H5/(-H$4),)</f>
        <v>0.35503560528992884</v>
      </c>
      <c r="I6" s="251"/>
      <c r="J6" s="252"/>
      <c r="K6" s="259">
        <f>IFERROR(K5/(-K$4),)</f>
        <v>0.26003490401396157</v>
      </c>
      <c r="L6" s="251"/>
      <c r="M6" s="252"/>
      <c r="N6" s="259">
        <f>IFERROR(N5/(-N$4),)</f>
        <v>0.26442721791558998</v>
      </c>
      <c r="O6" s="251"/>
      <c r="P6" s="252"/>
      <c r="Q6" s="259">
        <f>IFERROR(Q5/(-Q$4),)</f>
        <v>0.21903716911260454</v>
      </c>
      <c r="R6" s="251"/>
      <c r="S6" s="254"/>
      <c r="T6" s="258">
        <f>IFERROR(T5/(-T$4),)</f>
        <v>0.24195640091397516</v>
      </c>
      <c r="U6" s="251"/>
      <c r="V6" s="252"/>
      <c r="W6" s="259">
        <f>IFERROR(W5/(-W$4),)</f>
        <v>0.24516488103520243</v>
      </c>
      <c r="X6" s="251"/>
      <c r="Y6" s="252"/>
      <c r="Z6" s="259">
        <f>IFERROR(Z5/(-Z$4),)</f>
        <v>0.19036906204512269</v>
      </c>
      <c r="AA6" s="251"/>
      <c r="AB6" s="252"/>
      <c r="AC6" s="259">
        <f>IFERROR(AC5/(-AC$4),)</f>
        <v>0.17988456362053165</v>
      </c>
      <c r="AD6" s="251"/>
      <c r="AE6" s="254"/>
      <c r="AF6" s="258">
        <f>IFERROR(AF5/(-AF$4),)</f>
        <v>0.18246301740631857</v>
      </c>
      <c r="AG6" s="251"/>
      <c r="AH6" s="252"/>
      <c r="AI6" s="259">
        <f>IFERROR(AI5/(-AI$4),)</f>
        <v>0.21849202100317203</v>
      </c>
      <c r="AJ6" s="251"/>
      <c r="AK6" s="252"/>
      <c r="AL6" s="259">
        <f>IFERROR(AL5/(-AL$4),)</f>
        <v>0.18273359231241057</v>
      </c>
      <c r="AM6" s="251"/>
      <c r="AN6" s="252"/>
      <c r="AO6" s="259">
        <f>IFERROR(AO5/(-AO$4),)</f>
        <v>0.23125792997169028</v>
      </c>
      <c r="AP6" s="251"/>
      <c r="AQ6" s="254"/>
      <c r="AR6" s="258">
        <f>IFERROR(AR5/(-AR$4),)</f>
        <v>0.21547842401500938</v>
      </c>
      <c r="AS6" s="251"/>
      <c r="AT6" s="252"/>
      <c r="AU6" s="259">
        <f>IFERROR(AU5/(-AU$4),)</f>
        <v>0.21702271956595456</v>
      </c>
      <c r="AV6" s="251"/>
      <c r="AW6" s="252"/>
      <c r="AX6" s="259">
        <f>IFERROR(AX5/(-AX$4),)</f>
        <v>0.2171585056813537</v>
      </c>
      <c r="AY6" s="251"/>
      <c r="AZ6" s="252"/>
      <c r="BA6" s="259">
        <f>IFERROR(BA5/(-BA$4),)</f>
        <v>0.25422590837282788</v>
      </c>
      <c r="BB6" s="251"/>
      <c r="BC6" s="254"/>
      <c r="BD6" s="258">
        <f>IFERROR(BD5/(-BD$4),)</f>
        <v>0.24872106497837823</v>
      </c>
      <c r="BE6" s="251"/>
      <c r="BF6" s="252"/>
      <c r="BG6" s="259">
        <f>IFERROR(BG5/(-BG$4),)</f>
        <v>0.25324317708970751</v>
      </c>
      <c r="BH6" s="251"/>
      <c r="BI6" s="252"/>
      <c r="BJ6" s="259">
        <f>IFERROR(BJ5/(-BJ$4),)</f>
        <v>0.21994108452567032</v>
      </c>
      <c r="BK6" s="251"/>
      <c r="BL6" s="252"/>
      <c r="BM6" s="259">
        <f>IFERROR(BM5/(-BM$4),)</f>
        <v>0.22835890972891493</v>
      </c>
      <c r="BN6" s="251"/>
      <c r="BO6" s="254"/>
      <c r="BP6" s="258">
        <f>IFERROR(BP5/(-BP$4),)</f>
        <v>0.22486786062503208</v>
      </c>
      <c r="BQ6" s="251"/>
      <c r="BR6" s="252"/>
      <c r="BS6" s="259">
        <f>IFERROR(BS5/(-BS$4),)</f>
        <v>0.208658329338969</v>
      </c>
      <c r="BT6" s="251"/>
      <c r="BU6" s="252"/>
      <c r="BV6" s="259">
        <f>IFERROR(BV5/(-BV$4),)</f>
        <v>0.23284831903162956</v>
      </c>
      <c r="BW6" s="251"/>
      <c r="BX6" s="252"/>
      <c r="BY6" s="259">
        <f>IFERROR(BY5/(-BY$4),)</f>
        <v>0.21484948409743643</v>
      </c>
      <c r="BZ6" s="251"/>
      <c r="CA6" s="254"/>
      <c r="CB6" s="258">
        <f>IFERROR(CB5/(-CB$4),)</f>
        <v>0.20200877349689356</v>
      </c>
      <c r="CC6" s="251"/>
      <c r="CD6" s="252"/>
      <c r="CE6" s="259">
        <f>IFERROR(CE5/(-CE$4),)</f>
        <v>0.19114417527791491</v>
      </c>
      <c r="CF6" s="251"/>
      <c r="CG6" s="252"/>
      <c r="CH6" s="259">
        <f>IFERROR(CH5/(-CH$4),)</f>
        <v>0.21567307368633654</v>
      </c>
      <c r="CI6" s="251"/>
      <c r="CJ6" s="252"/>
      <c r="CK6" s="259">
        <f>ABS(CK5/CK$4)</f>
        <v>0.23645234127197459</v>
      </c>
      <c r="CL6" s="251"/>
      <c r="CM6" s="254"/>
    </row>
    <row r="7" spans="1:91" s="22" customFormat="1" ht="16.2" customHeight="1">
      <c r="A7" s="173">
        <f t="shared" si="0"/>
        <v>5</v>
      </c>
      <c r="B7" s="68" t="s">
        <v>288</v>
      </c>
      <c r="C7" s="69" t="s">
        <v>108</v>
      </c>
      <c r="D7" s="260">
        <f t="shared" ref="D7:G7" si="2">D4+D5</f>
        <v>6.07</v>
      </c>
      <c r="E7" s="261">
        <f t="shared" si="2"/>
        <v>6.2600000000000007</v>
      </c>
      <c r="F7" s="261">
        <f t="shared" si="2"/>
        <v>5.9499999999999993</v>
      </c>
      <c r="G7" s="262">
        <f t="shared" si="2"/>
        <v>5.89</v>
      </c>
      <c r="H7" s="263">
        <f>H4+H5</f>
        <v>6.34</v>
      </c>
      <c r="I7" s="243">
        <f>H7/G7-1</f>
        <v>7.6400679117147652E-2</v>
      </c>
      <c r="J7" s="244">
        <f>H7/D7-1</f>
        <v>4.4481054365733019E-2</v>
      </c>
      <c r="K7" s="264">
        <f>K4+K5</f>
        <v>8.48</v>
      </c>
      <c r="L7" s="243">
        <f>K7/H7-1</f>
        <v>0.33753943217665627</v>
      </c>
      <c r="M7" s="244">
        <f>K7/E7-1</f>
        <v>0.35463258785942475</v>
      </c>
      <c r="N7" s="264">
        <f>N4+N5</f>
        <v>8.5399999999999991</v>
      </c>
      <c r="O7" s="243">
        <f>N7/K7-1</f>
        <v>7.0754716981129562E-3</v>
      </c>
      <c r="P7" s="244">
        <f>N7/F7-1</f>
        <v>0.43529411764705883</v>
      </c>
      <c r="Q7" s="264">
        <f>Q4+Q5</f>
        <v>11.388000000000002</v>
      </c>
      <c r="R7" s="243">
        <f>Q7/N7-1</f>
        <v>0.33348946135831414</v>
      </c>
      <c r="S7" s="246">
        <f>Q7/G7-1</f>
        <v>0.93344651952461843</v>
      </c>
      <c r="T7" s="263">
        <f>T4+T5</f>
        <v>12.275000000000002</v>
      </c>
      <c r="U7" s="243">
        <f>T7/Q7-1</f>
        <v>7.7889005971197856E-2</v>
      </c>
      <c r="V7" s="244">
        <f>T7/H7-1</f>
        <v>0.9361198738170351</v>
      </c>
      <c r="W7" s="264">
        <f>W4+W5</f>
        <v>16.274999999999999</v>
      </c>
      <c r="X7" s="243">
        <f>W7/T7-1</f>
        <v>0.3258655804480648</v>
      </c>
      <c r="Y7" s="244">
        <f>W7/K7-1</f>
        <v>0.91922169811320731</v>
      </c>
      <c r="Z7" s="264">
        <f>Z4+Z5</f>
        <v>17.049590297999998</v>
      </c>
      <c r="AA7" s="243">
        <f>Z7/W7-1</f>
        <v>4.7593873917050722E-2</v>
      </c>
      <c r="AB7" s="244">
        <f>Z7/N7-1</f>
        <v>0.99643914496487129</v>
      </c>
      <c r="AC7" s="264">
        <f>AC4+AC5</f>
        <v>18.305409701999999</v>
      </c>
      <c r="AD7" s="243">
        <f>AC7/Z7-1</f>
        <v>7.3656866942269916E-2</v>
      </c>
      <c r="AE7" s="246">
        <f>AC7/Q7-1</f>
        <v>0.60742972444678567</v>
      </c>
      <c r="AF7" s="263">
        <f>AF4+AF5</f>
        <v>17.518999999999998</v>
      </c>
      <c r="AG7" s="243">
        <f>AF7/AC7-1</f>
        <v>-4.2960508112204643E-2</v>
      </c>
      <c r="AH7" s="244">
        <f>AF7/T7-1</f>
        <v>0.42720977596741316</v>
      </c>
      <c r="AI7" s="264">
        <f>AI4+AI5</f>
        <v>11.402302325000001</v>
      </c>
      <c r="AJ7" s="243">
        <f>AI7/AF7-1</f>
        <v>-0.34914650807694492</v>
      </c>
      <c r="AK7" s="244">
        <f>AI7/W7-1</f>
        <v>-0.29939770660522258</v>
      </c>
      <c r="AL7" s="264">
        <f>AL4+AL5</f>
        <v>15.989000000000001</v>
      </c>
      <c r="AM7" s="243">
        <f>AL7/AI7-1</f>
        <v>0.40226066142304284</v>
      </c>
      <c r="AN7" s="244">
        <f>AL7/Z7-1</f>
        <v>-6.2206204340547133E-2</v>
      </c>
      <c r="AO7" s="264">
        <f>AO4+AO5</f>
        <v>16.049697674999997</v>
      </c>
      <c r="AP7" s="243">
        <f>AO7/AL7-1</f>
        <v>3.7962145850269913E-3</v>
      </c>
      <c r="AQ7" s="246">
        <f>AO7/AC7-1</f>
        <v>-0.12322652503940124</v>
      </c>
      <c r="AR7" s="263">
        <f>AR4+AR5</f>
        <v>16.725999999999999</v>
      </c>
      <c r="AS7" s="243">
        <f>AR7/AO7-1</f>
        <v>4.2138010241367541E-2</v>
      </c>
      <c r="AT7" s="244">
        <f>AR7/AF7-1</f>
        <v>-4.5265140704378037E-2</v>
      </c>
      <c r="AU7" s="264">
        <f>AU4+AU5</f>
        <v>23.090000000000003</v>
      </c>
      <c r="AV7" s="243">
        <f>AU7/AR7-1</f>
        <v>0.38048547172067471</v>
      </c>
      <c r="AW7" s="244">
        <f>AU7/AI7-1</f>
        <v>1.0250296248832362</v>
      </c>
      <c r="AX7" s="264">
        <f>AX4+AX5</f>
        <v>19.153000000000002</v>
      </c>
      <c r="AY7" s="243">
        <f>AX7/AU7-1</f>
        <v>-0.17050671286271113</v>
      </c>
      <c r="AZ7" s="244">
        <f>AX7/AL7-1</f>
        <v>0.19788604665707688</v>
      </c>
      <c r="BA7" s="264">
        <f>BA4+BA5</f>
        <v>18.882999999999992</v>
      </c>
      <c r="BB7" s="243">
        <f>BA7/AX7-1</f>
        <v>-1.4097008301572123E-2</v>
      </c>
      <c r="BC7" s="246">
        <f>BA7/AO7-1</f>
        <v>0.17653306513139633</v>
      </c>
      <c r="BD7" s="263">
        <f>BD4+BD5</f>
        <v>26.581</v>
      </c>
      <c r="BE7" s="243">
        <f>BD7/BA7-1</f>
        <v>0.40766827304983377</v>
      </c>
      <c r="BF7" s="244">
        <f>BD7/AR7-1</f>
        <v>0.58920243931603489</v>
      </c>
      <c r="BG7" s="264">
        <f>BG4+BG5</f>
        <v>24.406999999999996</v>
      </c>
      <c r="BH7" s="243">
        <f>BG7/BD7-1</f>
        <v>-8.1787743124788537E-2</v>
      </c>
      <c r="BI7" s="244">
        <f>BG7/AU7-1</f>
        <v>5.7037678648765411E-2</v>
      </c>
      <c r="BJ7" s="264">
        <f>BJ4+BJ5</f>
        <v>25.951000000000001</v>
      </c>
      <c r="BK7" s="243">
        <f>BJ7/BG7-1</f>
        <v>6.3260540009014044E-2</v>
      </c>
      <c r="BL7" s="244">
        <f>BJ7/AX7-1</f>
        <v>0.35493134234845702</v>
      </c>
      <c r="BM7" s="264">
        <f>BM4+BM5</f>
        <v>31.225999999999999</v>
      </c>
      <c r="BN7" s="243">
        <f>BM7/BJ7-1</f>
        <v>0.20326769681322476</v>
      </c>
      <c r="BO7" s="246">
        <f>BM7/BA7-1</f>
        <v>0.6536567282741097</v>
      </c>
      <c r="BP7" s="263">
        <f>BP4+BP5</f>
        <v>30.209999999999997</v>
      </c>
      <c r="BQ7" s="243">
        <f>BP7/BM7-1</f>
        <v>-3.2536988407096734E-2</v>
      </c>
      <c r="BR7" s="244">
        <f>BP7/BD7-1</f>
        <v>0.1365260900643317</v>
      </c>
      <c r="BS7" s="264">
        <f>BS4+BS5</f>
        <v>36.321000000000005</v>
      </c>
      <c r="BT7" s="243">
        <f>BS7/BP7-1</f>
        <v>0.20228401191658429</v>
      </c>
      <c r="BU7" s="244">
        <f>BS7/BG7-1</f>
        <v>0.48813864874831037</v>
      </c>
      <c r="BV7" s="264">
        <f>BV4+BV5</f>
        <v>37.012</v>
      </c>
      <c r="BW7" s="243">
        <f>BV7/BS7-1</f>
        <v>1.9024806585721699E-2</v>
      </c>
      <c r="BX7" s="244">
        <f>BV7/BJ7-1</f>
        <v>0.42622634965897266</v>
      </c>
      <c r="BY7" s="264">
        <f>BY4+BY5</f>
        <v>36.906000000000006</v>
      </c>
      <c r="BZ7" s="243">
        <f>BY7/BV7-1</f>
        <v>-2.8639360207498576E-3</v>
      </c>
      <c r="CA7" s="246">
        <f>BY7/BM7-1</f>
        <v>0.1818996989688082</v>
      </c>
      <c r="CB7" s="263">
        <f>CB4+CB5</f>
        <v>40.201999999999998</v>
      </c>
      <c r="CC7" s="243">
        <f>CB7/BY7-1</f>
        <v>8.9307971603532987E-2</v>
      </c>
      <c r="CD7" s="244">
        <f>CB7/BP7-1</f>
        <v>0.33075140681893411</v>
      </c>
      <c r="CE7" s="264">
        <f>CE4+CE5</f>
        <v>47.512999999999998</v>
      </c>
      <c r="CF7" s="243">
        <f>CE7/CB7-1</f>
        <v>0.18185662404855485</v>
      </c>
      <c r="CG7" s="244">
        <f>CE7/BS7-1</f>
        <v>0.30814129566917181</v>
      </c>
      <c r="CH7" s="264">
        <f>CH4+CH5</f>
        <v>46.6</v>
      </c>
      <c r="CI7" s="243">
        <f>CH7/CE7-1</f>
        <v>-1.9215793572285422E-2</v>
      </c>
      <c r="CJ7" s="244">
        <f>CH7/BV7-1</f>
        <v>0.25905111855614393</v>
      </c>
      <c r="CK7" s="264">
        <v>56.811</v>
      </c>
      <c r="CL7" s="243">
        <f>CK7/CH7-1</f>
        <v>0.21912017167381981</v>
      </c>
      <c r="CM7" s="246">
        <f>CK7/BY7-1</f>
        <v>0.53934319622825533</v>
      </c>
    </row>
    <row r="8" spans="1:91" s="224" customFormat="1" ht="16.2" customHeight="1">
      <c r="A8" s="173">
        <f t="shared" si="0"/>
        <v>6</v>
      </c>
      <c r="B8" s="222" t="s">
        <v>133</v>
      </c>
      <c r="C8" s="223" t="s">
        <v>133</v>
      </c>
      <c r="D8" s="265">
        <f>D7/D$4</f>
        <v>0.70336037079953651</v>
      </c>
      <c r="E8" s="266">
        <f>E7/E$4</f>
        <v>0.64469618949536567</v>
      </c>
      <c r="F8" s="266">
        <f>F7/F$4</f>
        <v>0.69835680751173701</v>
      </c>
      <c r="G8" s="267">
        <f>G7/G$4</f>
        <v>0.73533083645443198</v>
      </c>
      <c r="H8" s="268">
        <f>H7/H$4</f>
        <v>0.64496439471007116</v>
      </c>
      <c r="I8" s="267"/>
      <c r="J8" s="266"/>
      <c r="K8" s="269">
        <f>K7/K$4</f>
        <v>0.73996509598603832</v>
      </c>
      <c r="L8" s="267"/>
      <c r="M8" s="266"/>
      <c r="N8" s="269">
        <f>N7/N$4</f>
        <v>0.7355727820844099</v>
      </c>
      <c r="O8" s="267"/>
      <c r="P8" s="266"/>
      <c r="Q8" s="269">
        <f>Q7/Q$4</f>
        <v>0.78096283088739549</v>
      </c>
      <c r="R8" s="267"/>
      <c r="S8" s="270"/>
      <c r="T8" s="268">
        <f>T7/T$4</f>
        <v>0.75804359908602492</v>
      </c>
      <c r="U8" s="267"/>
      <c r="V8" s="266"/>
      <c r="W8" s="269">
        <f>W7/W$4</f>
        <v>0.75483511896479749</v>
      </c>
      <c r="X8" s="267"/>
      <c r="Y8" s="266"/>
      <c r="Z8" s="269">
        <f>Z7/Z$4</f>
        <v>0.80963093795487728</v>
      </c>
      <c r="AA8" s="267"/>
      <c r="AB8" s="266"/>
      <c r="AC8" s="269">
        <f>AC7/AC$4</f>
        <v>0.82011543637946849</v>
      </c>
      <c r="AD8" s="267"/>
      <c r="AE8" s="270"/>
      <c r="AF8" s="268">
        <f>AF7/AF$4</f>
        <v>0.81753698259368146</v>
      </c>
      <c r="AG8" s="267"/>
      <c r="AH8" s="266"/>
      <c r="AI8" s="269">
        <f>AI7/AI$4</f>
        <v>0.781507978996828</v>
      </c>
      <c r="AJ8" s="267"/>
      <c r="AK8" s="266"/>
      <c r="AL8" s="269">
        <f>AL7/AL$4</f>
        <v>0.81726640768758951</v>
      </c>
      <c r="AM8" s="267"/>
      <c r="AN8" s="266"/>
      <c r="AO8" s="269">
        <f>AO7/AO$4</f>
        <v>0.76874207002830974</v>
      </c>
      <c r="AP8" s="267"/>
      <c r="AQ8" s="270"/>
      <c r="AR8" s="268">
        <f>AR7/AR$4</f>
        <v>0.78452157598499062</v>
      </c>
      <c r="AS8" s="267"/>
      <c r="AT8" s="266"/>
      <c r="AU8" s="269">
        <f>AU7/AU$4</f>
        <v>0.78297728043404546</v>
      </c>
      <c r="AV8" s="267"/>
      <c r="AW8" s="266"/>
      <c r="AX8" s="269">
        <f>AX7/AX$4</f>
        <v>0.78284149431864636</v>
      </c>
      <c r="AY8" s="267"/>
      <c r="AZ8" s="266"/>
      <c r="BA8" s="269">
        <f>BA7/BA$4</f>
        <v>0.74577409162717212</v>
      </c>
      <c r="BB8" s="267"/>
      <c r="BC8" s="270"/>
      <c r="BD8" s="268">
        <f>BD7/BD$4</f>
        <v>0.7512789350216218</v>
      </c>
      <c r="BE8" s="267"/>
      <c r="BF8" s="266"/>
      <c r="BG8" s="269">
        <f>BG7/BG$4</f>
        <v>0.74675682291029244</v>
      </c>
      <c r="BH8" s="267"/>
      <c r="BI8" s="266"/>
      <c r="BJ8" s="269">
        <f>BJ7/BJ$4</f>
        <v>0.78005891547432971</v>
      </c>
      <c r="BK8" s="267"/>
      <c r="BL8" s="266"/>
      <c r="BM8" s="269">
        <f>BM7/BM$4</f>
        <v>0.77164109027108507</v>
      </c>
      <c r="BN8" s="267"/>
      <c r="BO8" s="270"/>
      <c r="BP8" s="268">
        <f>BP7/BP$4</f>
        <v>0.77513213937496794</v>
      </c>
      <c r="BQ8" s="267"/>
      <c r="BR8" s="266"/>
      <c r="BS8" s="269">
        <f>BS7/BS$4</f>
        <v>0.791341670661031</v>
      </c>
      <c r="BT8" s="267"/>
      <c r="BU8" s="266"/>
      <c r="BV8" s="269">
        <f>BV7/BV$4</f>
        <v>0.76715168096837039</v>
      </c>
      <c r="BW8" s="267"/>
      <c r="BX8" s="266"/>
      <c r="BY8" s="269">
        <f>BY7/BY$4</f>
        <v>0.78515051590256368</v>
      </c>
      <c r="BZ8" s="267"/>
      <c r="CA8" s="270"/>
      <c r="CB8" s="268">
        <f>CB7/CB$4</f>
        <v>0.7979912265031065</v>
      </c>
      <c r="CC8" s="267"/>
      <c r="CD8" s="266"/>
      <c r="CE8" s="269">
        <f>CE7/CE$4</f>
        <v>0.80885582472208506</v>
      </c>
      <c r="CF8" s="267"/>
      <c r="CG8" s="266"/>
      <c r="CH8" s="269">
        <f>CH7/CH$4</f>
        <v>0.78432692631366341</v>
      </c>
      <c r="CI8" s="267"/>
      <c r="CJ8" s="266"/>
      <c r="CK8" s="269">
        <f>ABS(CK7/CK$4)</f>
        <v>0.76354765872802544</v>
      </c>
      <c r="CL8" s="267"/>
      <c r="CM8" s="270"/>
    </row>
    <row r="9" spans="1:91" s="78" customFormat="1" ht="16.2" customHeight="1">
      <c r="A9" s="173">
        <f t="shared" si="0"/>
        <v>7</v>
      </c>
      <c r="B9" s="76" t="s">
        <v>289</v>
      </c>
      <c r="C9" s="77" t="s">
        <v>30</v>
      </c>
      <c r="D9" s="271">
        <v>-3.02</v>
      </c>
      <c r="E9" s="272">
        <v>-3.1</v>
      </c>
      <c r="F9" s="272">
        <v>-3.2</v>
      </c>
      <c r="G9" s="273">
        <v>-4.05</v>
      </c>
      <c r="H9" s="274">
        <v>-3.76</v>
      </c>
      <c r="I9" s="251">
        <f>H9/G9-1</f>
        <v>-7.1604938271604968E-2</v>
      </c>
      <c r="J9" s="252">
        <f>H9/D9-1</f>
        <v>0.24503311258278138</v>
      </c>
      <c r="K9" s="275">
        <v>-4.24</v>
      </c>
      <c r="L9" s="251">
        <f>K9/H9-1</f>
        <v>0.12765957446808529</v>
      </c>
      <c r="M9" s="252">
        <f>K9/E9-1</f>
        <v>0.36774193548387091</v>
      </c>
      <c r="N9" s="275">
        <v>-4.42</v>
      </c>
      <c r="O9" s="251">
        <f>N9/K9-1</f>
        <v>4.2452830188679069E-2</v>
      </c>
      <c r="P9" s="252">
        <f>N9/F9-1</f>
        <v>0.38124999999999987</v>
      </c>
      <c r="Q9" s="275">
        <v>-4.8510000000000009</v>
      </c>
      <c r="R9" s="251">
        <f>Q9/N9-1</f>
        <v>9.751131221719489E-2</v>
      </c>
      <c r="S9" s="254">
        <f>Q9/G9-1</f>
        <v>0.19777777777777805</v>
      </c>
      <c r="T9" s="274">
        <v>-4.83</v>
      </c>
      <c r="U9" s="251">
        <f>T9/Q9-1</f>
        <v>-4.3290043290045155E-3</v>
      </c>
      <c r="V9" s="252">
        <f>T9/H9-1</f>
        <v>0.28457446808510656</v>
      </c>
      <c r="W9" s="275">
        <v>-6.7069999999999999</v>
      </c>
      <c r="X9" s="251">
        <f>W9/T9-1</f>
        <v>0.38861283643892341</v>
      </c>
      <c r="Y9" s="252">
        <f>W9/K9-1</f>
        <v>0.58183962264150924</v>
      </c>
      <c r="Z9" s="275">
        <v>-5.28586212</v>
      </c>
      <c r="AA9" s="251">
        <f>Z9/W9-1</f>
        <v>-0.21188875503205606</v>
      </c>
      <c r="AB9" s="252">
        <f>Z9/N9-1</f>
        <v>0.19589640723981905</v>
      </c>
      <c r="AC9" s="275">
        <v>-5.3721378800000013</v>
      </c>
      <c r="AD9" s="251">
        <f>AC9/Z9-1</f>
        <v>1.6321984577229331E-2</v>
      </c>
      <c r="AE9" s="254">
        <f>AC9/Q9-1</f>
        <v>0.10742895897753058</v>
      </c>
      <c r="AF9" s="274">
        <v>-4.085</v>
      </c>
      <c r="AG9" s="251">
        <f>AF9/AC9-1</f>
        <v>-0.23959509393679246</v>
      </c>
      <c r="AH9" s="252">
        <f>AF9/T9-1</f>
        <v>-0.15424430641821951</v>
      </c>
      <c r="AI9" s="275">
        <v>-5.0350405629999999</v>
      </c>
      <c r="AJ9" s="251">
        <f>AI9/AF9-1</f>
        <v>0.23256806927784579</v>
      </c>
      <c r="AK9" s="252">
        <f>AI9/W9-1</f>
        <v>-0.24928573684210531</v>
      </c>
      <c r="AL9" s="275">
        <v>-4.1239999999999997</v>
      </c>
      <c r="AM9" s="251">
        <f>AL9/AI9-1</f>
        <v>-0.18094006425584386</v>
      </c>
      <c r="AN9" s="252">
        <f>AL9/Z9-1</f>
        <v>-0.21980560476670175</v>
      </c>
      <c r="AO9" s="275">
        <v>-7.1059594370000019</v>
      </c>
      <c r="AP9" s="251">
        <f>AO9/AL9-1</f>
        <v>0.72307454825412276</v>
      </c>
      <c r="AQ9" s="254">
        <f>AO9/AC9-1</f>
        <v>0.32274330922422267</v>
      </c>
      <c r="AR9" s="274">
        <v>-5.8310000000000004</v>
      </c>
      <c r="AS9" s="251">
        <f>AR9/AO9-1</f>
        <v>-0.17942115323110608</v>
      </c>
      <c r="AT9" s="252">
        <f>AR9/AF9-1</f>
        <v>0.42741738066095492</v>
      </c>
      <c r="AU9" s="275">
        <v>-7</v>
      </c>
      <c r="AV9" s="251">
        <f>AU9/AR9-1</f>
        <v>0.20048019207683065</v>
      </c>
      <c r="AW9" s="252">
        <f>AU9/AI9-1</f>
        <v>0.39025692294109926</v>
      </c>
      <c r="AX9" s="275">
        <v>-5.8239999999999998</v>
      </c>
      <c r="AY9" s="251">
        <f>AX9/AU9-1</f>
        <v>-0.16800000000000004</v>
      </c>
      <c r="AZ9" s="252">
        <f>AX9/AL9-1</f>
        <v>0.41222114451988379</v>
      </c>
      <c r="BA9" s="275">
        <v>-7.4839999999999973</v>
      </c>
      <c r="BB9" s="251">
        <f>BA9/AX9-1</f>
        <v>0.28502747252747218</v>
      </c>
      <c r="BC9" s="254">
        <f>BA9/AO9-1</f>
        <v>5.3200495492779831E-2</v>
      </c>
      <c r="BD9" s="274">
        <v>-9.8759999999999994</v>
      </c>
      <c r="BE9" s="251">
        <f>BD9/BA9-1</f>
        <v>0.31961517904863745</v>
      </c>
      <c r="BF9" s="252">
        <f>BD9/AR9-1</f>
        <v>0.69370605385011119</v>
      </c>
      <c r="BG9" s="275">
        <v>-9.1440000000000001</v>
      </c>
      <c r="BH9" s="251">
        <f>BG9/BD9-1</f>
        <v>-7.4119076549210128E-2</v>
      </c>
      <c r="BI9" s="252">
        <f>BG9/AU9-1</f>
        <v>0.30628571428571427</v>
      </c>
      <c r="BJ9" s="275">
        <v>-8.4710000000000001</v>
      </c>
      <c r="BK9" s="251">
        <f>BJ9/BG9-1</f>
        <v>-7.3600174978127764E-2</v>
      </c>
      <c r="BL9" s="252">
        <f>BJ9/AX9-1</f>
        <v>0.45449862637362637</v>
      </c>
      <c r="BM9" s="275">
        <v>-11.797000000000001</v>
      </c>
      <c r="BN9" s="251">
        <f>BM9/BJ9-1</f>
        <v>0.39263369141777837</v>
      </c>
      <c r="BO9" s="254">
        <f>BM9/BA9-1</f>
        <v>0.57629609834313267</v>
      </c>
      <c r="BP9" s="274">
        <v>-10.319000000000001</v>
      </c>
      <c r="BQ9" s="251">
        <f>BP9/BM9-1</f>
        <v>-0.12528608968381794</v>
      </c>
      <c r="BR9" s="252">
        <f>BP9/BD9-1</f>
        <v>4.4856217091940209E-2</v>
      </c>
      <c r="BS9" s="275">
        <v>-13.173999999999999</v>
      </c>
      <c r="BT9" s="251">
        <f>BS9/BP9-1</f>
        <v>0.27667409632716322</v>
      </c>
      <c r="BU9" s="252">
        <f>BS9/BG9-1</f>
        <v>0.44072615923009617</v>
      </c>
      <c r="BV9" s="275">
        <v>-12.348000000000001</v>
      </c>
      <c r="BW9" s="251">
        <f>BV9/BS9-1</f>
        <v>-6.2699256110520629E-2</v>
      </c>
      <c r="BX9" s="252">
        <f>BV9/BJ9-1</f>
        <v>0.45767914059733217</v>
      </c>
      <c r="BY9" s="275">
        <v>-14.984999999999999</v>
      </c>
      <c r="BZ9" s="251">
        <f>BY9/BV9-1</f>
        <v>0.21355685131195323</v>
      </c>
      <c r="CA9" s="254">
        <f>BY9/BM9-1</f>
        <v>0.27023819615156386</v>
      </c>
      <c r="CB9" s="274">
        <v>-13.694000000000001</v>
      </c>
      <c r="CC9" s="251">
        <f>CB9/BY9-1</f>
        <v>-8.6152819486152721E-2</v>
      </c>
      <c r="CD9" s="252">
        <f>CB9/BP9-1</f>
        <v>0.32706657621862578</v>
      </c>
      <c r="CE9" s="275">
        <v>-16.326000000000001</v>
      </c>
      <c r="CF9" s="251">
        <f>CE9/CB9-1</f>
        <v>0.19220096392580688</v>
      </c>
      <c r="CG9" s="252">
        <f>CE9/BS9-1</f>
        <v>0.23925914680431171</v>
      </c>
      <c r="CH9" s="275">
        <v>-17.648</v>
      </c>
      <c r="CI9" s="251">
        <f>CH9/CE9-1</f>
        <v>8.0975131691779945E-2</v>
      </c>
      <c r="CJ9" s="252">
        <f>CH9/BV9-1</f>
        <v>0.42921930677032716</v>
      </c>
      <c r="CK9" s="275">
        <f>-(CK7-CK11)</f>
        <v>-21.003500000000003</v>
      </c>
      <c r="CL9" s="251">
        <f>CK9/CH9-1</f>
        <v>0.19013485947416164</v>
      </c>
      <c r="CM9" s="254">
        <f>CK9/BY9-1</f>
        <v>0.40163496830163514</v>
      </c>
    </row>
    <row r="10" spans="1:91" s="78" customFormat="1" ht="16.2" customHeight="1">
      <c r="A10" s="173">
        <f t="shared" si="0"/>
        <v>8</v>
      </c>
      <c r="B10" s="66" t="s">
        <v>133</v>
      </c>
      <c r="C10" s="67" t="s">
        <v>198</v>
      </c>
      <c r="D10" s="255">
        <f t="shared" ref="D10:G10" si="3">IFERROR(D9/(-D$4),)</f>
        <v>0.34994206257242177</v>
      </c>
      <c r="E10" s="256">
        <f t="shared" si="3"/>
        <v>0.31925849639546855</v>
      </c>
      <c r="F10" s="256">
        <f t="shared" si="3"/>
        <v>0.37558685446009393</v>
      </c>
      <c r="G10" s="257">
        <f t="shared" si="3"/>
        <v>0.5056179775280899</v>
      </c>
      <c r="H10" s="258">
        <f>IFERROR(H9/(-H$4),)</f>
        <v>0.38250254323499489</v>
      </c>
      <c r="I10" s="251"/>
      <c r="J10" s="252"/>
      <c r="K10" s="259">
        <f>IFERROR(K9/(-K$4),)</f>
        <v>0.36998254799301916</v>
      </c>
      <c r="L10" s="251"/>
      <c r="M10" s="252"/>
      <c r="N10" s="259">
        <f>IFERROR(N9/(-N$4),)</f>
        <v>0.38070628768303189</v>
      </c>
      <c r="O10" s="251"/>
      <c r="P10" s="252"/>
      <c r="Q10" s="259">
        <f>IFERROR(Q9/(-Q$4),)</f>
        <v>0.33267041558085314</v>
      </c>
      <c r="R10" s="251"/>
      <c r="S10" s="254"/>
      <c r="T10" s="258">
        <f>IFERROR(T9/(-T$4),)</f>
        <v>0.29827703328598776</v>
      </c>
      <c r="U10" s="251"/>
      <c r="V10" s="252"/>
      <c r="W10" s="259">
        <f>IFERROR(W9/(-W$4),)</f>
        <v>0.31107091507815038</v>
      </c>
      <c r="X10" s="251"/>
      <c r="Y10" s="252"/>
      <c r="Z10" s="259">
        <f>IFERROR(Z9/(-Z$4),)</f>
        <v>0.25100881788448454</v>
      </c>
      <c r="AA10" s="251"/>
      <c r="AB10" s="252"/>
      <c r="AC10" s="259">
        <f>IFERROR(AC9/(-AC$4),)</f>
        <v>0.24068148560835056</v>
      </c>
      <c r="AD10" s="251"/>
      <c r="AE10" s="254"/>
      <c r="AF10" s="258">
        <f>IFERROR(AF9/(-AF$4),)</f>
        <v>0.19062952074291847</v>
      </c>
      <c r="AG10" s="251"/>
      <c r="AH10" s="252"/>
      <c r="AI10" s="259">
        <f>IFERROR(AI9/(-AI$4),)</f>
        <v>0.34509910914479991</v>
      </c>
      <c r="AJ10" s="251"/>
      <c r="AK10" s="252"/>
      <c r="AL10" s="259">
        <f>IFERROR(AL9/(-AL$4),)</f>
        <v>0.21079533837661008</v>
      </c>
      <c r="AM10" s="251"/>
      <c r="AN10" s="252"/>
      <c r="AO10" s="259">
        <f>IFERROR(AO9/(-AO$4),)</f>
        <v>0.34035843401870092</v>
      </c>
      <c r="AP10" s="251"/>
      <c r="AQ10" s="254"/>
      <c r="AR10" s="258">
        <f>IFERROR(AR9/(-AR$4),)</f>
        <v>0.27349906191369605</v>
      </c>
      <c r="AS10" s="251"/>
      <c r="AT10" s="252"/>
      <c r="AU10" s="259">
        <f>IFERROR(AU9/(-AU$4),)</f>
        <v>0.23736859952526279</v>
      </c>
      <c r="AV10" s="251"/>
      <c r="AW10" s="252"/>
      <c r="AX10" s="259">
        <f>IFERROR(AX9/(-AX$4),)</f>
        <v>0.23804463336875661</v>
      </c>
      <c r="AY10" s="251"/>
      <c r="AZ10" s="252"/>
      <c r="BA10" s="259">
        <f>IFERROR(BA9/(-BA$4),)</f>
        <v>0.2955766192733017</v>
      </c>
      <c r="BB10" s="251"/>
      <c r="BC10" s="254"/>
      <c r="BD10" s="258">
        <f>IFERROR(BD9/(-BD$4),)</f>
        <v>0.2791328679234617</v>
      </c>
      <c r="BE10" s="251"/>
      <c r="BF10" s="252"/>
      <c r="BG10" s="259">
        <f>IFERROR(BG9/(-BG$4),)</f>
        <v>0.27976991800269246</v>
      </c>
      <c r="BH10" s="251"/>
      <c r="BI10" s="252"/>
      <c r="BJ10" s="259">
        <f>IFERROR(BJ9/(-BJ$4),)</f>
        <v>0.25462907298304677</v>
      </c>
      <c r="BK10" s="251"/>
      <c r="BL10" s="252"/>
      <c r="BM10" s="259">
        <f>IFERROR(BM9/(-BM$4),)</f>
        <v>0.29152148664343791</v>
      </c>
      <c r="BN10" s="251"/>
      <c r="BO10" s="254"/>
      <c r="BP10" s="258">
        <f>IFERROR(BP9/(-BP$4),)</f>
        <v>0.26476625442602764</v>
      </c>
      <c r="BQ10" s="251"/>
      <c r="BR10" s="252"/>
      <c r="BS10" s="259">
        <f>IFERROR(BS9/(-BS$4),)</f>
        <v>0.28702775720074947</v>
      </c>
      <c r="BT10" s="251"/>
      <c r="BU10" s="252"/>
      <c r="BV10" s="259">
        <f>IFERROR(BV9/(-BV$4),)</f>
        <v>0.25593831612983459</v>
      </c>
      <c r="BW10" s="251"/>
      <c r="BX10" s="252"/>
      <c r="BY10" s="259">
        <f>IFERROR(BY9/(-BY$4),)</f>
        <v>0.31879587277949151</v>
      </c>
      <c r="BZ10" s="251"/>
      <c r="CA10" s="254"/>
      <c r="CB10" s="258">
        <f>IFERROR(CB9/(-CB$4),)</f>
        <v>0.27181960737608929</v>
      </c>
      <c r="CC10" s="251"/>
      <c r="CD10" s="252"/>
      <c r="CE10" s="259">
        <f>IFERROR(CE9/(-CE$4),)</f>
        <v>0.27793193850972914</v>
      </c>
      <c r="CF10" s="251"/>
      <c r="CG10" s="252"/>
      <c r="CH10" s="259">
        <f>IFERROR(CH9/(-CH$4),)</f>
        <v>0.29703436900393843</v>
      </c>
      <c r="CI10" s="251"/>
      <c r="CJ10" s="252"/>
      <c r="CK10" s="259">
        <f>ABS(CK9/CK$4)</f>
        <v>0.28228993064888991</v>
      </c>
      <c r="CL10" s="251"/>
      <c r="CM10" s="254"/>
    </row>
    <row r="11" spans="1:91" s="57" customFormat="1" ht="16.2" customHeight="1">
      <c r="A11" s="173">
        <f t="shared" si="0"/>
        <v>9</v>
      </c>
      <c r="B11" s="54" t="s">
        <v>290</v>
      </c>
      <c r="C11" s="55" t="s">
        <v>109</v>
      </c>
      <c r="D11" s="239">
        <f>D7+D9</f>
        <v>3.0500000000000003</v>
      </c>
      <c r="E11" s="240">
        <f t="shared" ref="E11:H11" si="4">E7+E9</f>
        <v>3.1600000000000006</v>
      </c>
      <c r="F11" s="240">
        <f t="shared" si="4"/>
        <v>2.7499999999999991</v>
      </c>
      <c r="G11" s="241">
        <f t="shared" si="4"/>
        <v>1.8399999999999999</v>
      </c>
      <c r="H11" s="242">
        <f t="shared" si="4"/>
        <v>2.58</v>
      </c>
      <c r="I11" s="243">
        <f>H11/G11-1</f>
        <v>0.40217391304347849</v>
      </c>
      <c r="J11" s="244">
        <f>H11/D11-1</f>
        <v>-0.15409836065573779</v>
      </c>
      <c r="K11" s="245">
        <f>K7+K9</f>
        <v>4.24</v>
      </c>
      <c r="L11" s="243">
        <f>K11/H11-1</f>
        <v>0.64341085271317833</v>
      </c>
      <c r="M11" s="244">
        <f>K11/E11-1</f>
        <v>0.341772151898734</v>
      </c>
      <c r="N11" s="245">
        <f>N7+N9</f>
        <v>4.1199999999999992</v>
      </c>
      <c r="O11" s="243">
        <f>N11/K11-1</f>
        <v>-2.8301886792453046E-2</v>
      </c>
      <c r="P11" s="244">
        <f>N11/F11-1</f>
        <v>0.49818181818181828</v>
      </c>
      <c r="Q11" s="245">
        <f>Q7+Q9</f>
        <v>6.5370000000000008</v>
      </c>
      <c r="R11" s="243">
        <f>Q11/N11-1</f>
        <v>0.58665048543689369</v>
      </c>
      <c r="S11" s="246">
        <f>Q11/G11-1</f>
        <v>2.5527173913043484</v>
      </c>
      <c r="T11" s="242">
        <f>T7+T9</f>
        <v>7.4450000000000021</v>
      </c>
      <c r="U11" s="243">
        <f>T11/Q11-1</f>
        <v>0.1389016368364695</v>
      </c>
      <c r="V11" s="244">
        <f>T11/H11-1</f>
        <v>1.8856589147286829</v>
      </c>
      <c r="W11" s="245">
        <f>W7+W9</f>
        <v>9.5679999999999978</v>
      </c>
      <c r="X11" s="243">
        <f>W11/T11-1</f>
        <v>0.28515782404298129</v>
      </c>
      <c r="Y11" s="244">
        <f>W11/K11-1</f>
        <v>1.2566037735849052</v>
      </c>
      <c r="Z11" s="245">
        <f>Z7+Z9</f>
        <v>11.763728177999997</v>
      </c>
      <c r="AA11" s="243">
        <f>Z11/W11-1</f>
        <v>0.22948664067725755</v>
      </c>
      <c r="AB11" s="244">
        <f>Z11/N11-1</f>
        <v>1.8552738296116504</v>
      </c>
      <c r="AC11" s="245">
        <f>AC7+AC9</f>
        <v>12.933271821999998</v>
      </c>
      <c r="AD11" s="243">
        <f>AC11/Z11-1</f>
        <v>9.9419471982294727E-2</v>
      </c>
      <c r="AE11" s="246">
        <f>AC11/Q11-1</f>
        <v>0.9784720547651824</v>
      </c>
      <c r="AF11" s="242">
        <f>AF7+AF9</f>
        <v>13.433999999999997</v>
      </c>
      <c r="AG11" s="243">
        <f>AF11/AC11-1</f>
        <v>3.8716280372940171E-2</v>
      </c>
      <c r="AH11" s="244">
        <f>AF11/T11-1</f>
        <v>0.80443250503693675</v>
      </c>
      <c r="AI11" s="245">
        <f>AI7+AI9</f>
        <v>6.3672617620000009</v>
      </c>
      <c r="AJ11" s="243">
        <f>AI11/AF11-1</f>
        <v>-0.52603381256513315</v>
      </c>
      <c r="AK11" s="244">
        <f>AI11/W11-1</f>
        <v>-0.33452531751672221</v>
      </c>
      <c r="AL11" s="245">
        <f>AL7+AL9</f>
        <v>11.865000000000002</v>
      </c>
      <c r="AM11" s="243">
        <f>AL11/AI11-1</f>
        <v>0.86343838898074821</v>
      </c>
      <c r="AN11" s="244">
        <f>AL11/Z11-1</f>
        <v>8.6088203048926282E-3</v>
      </c>
      <c r="AO11" s="245">
        <f>AO7+AO9</f>
        <v>8.9437382379999946</v>
      </c>
      <c r="AP11" s="243">
        <f>AO11/AL11-1</f>
        <v>-0.2462083238095244</v>
      </c>
      <c r="AQ11" s="246">
        <f>AO11/AC11-1</f>
        <v>-0.30847055864190931</v>
      </c>
      <c r="AR11" s="242">
        <f>AR7+AR9</f>
        <v>10.895</v>
      </c>
      <c r="AS11" s="243">
        <f>AR11/AO11-1</f>
        <v>0.21817071453517256</v>
      </c>
      <c r="AT11" s="244">
        <f>AR11/AF11-1</f>
        <v>-0.18899806461217794</v>
      </c>
      <c r="AU11" s="245">
        <f>AU7+AU9</f>
        <v>16.090000000000003</v>
      </c>
      <c r="AV11" s="243">
        <f>AU11/AR11-1</f>
        <v>0.47682423129876117</v>
      </c>
      <c r="AW11" s="244">
        <f>AU11/AI11-1</f>
        <v>1.5269889320438468</v>
      </c>
      <c r="AX11" s="245">
        <f>AX7+AX9</f>
        <v>13.329000000000002</v>
      </c>
      <c r="AY11" s="243">
        <f>AX11/AU11-1</f>
        <v>-0.17159726538222497</v>
      </c>
      <c r="AZ11" s="244">
        <f>AX11/AL11-1</f>
        <v>0.12338811630847024</v>
      </c>
      <c r="BA11" s="245">
        <f>BA7+BA9</f>
        <v>11.398999999999994</v>
      </c>
      <c r="BB11" s="243">
        <f>BA11/AX11-1</f>
        <v>-0.14479705904418994</v>
      </c>
      <c r="BC11" s="246">
        <f>BA11/AO11-1</f>
        <v>0.27452298990237956</v>
      </c>
      <c r="BD11" s="242">
        <f>BD7+BD9</f>
        <v>16.704999999999998</v>
      </c>
      <c r="BE11" s="243">
        <f>BD11/BA11-1</f>
        <v>0.46547942802000231</v>
      </c>
      <c r="BF11" s="244">
        <f>BD11/AR11-1</f>
        <v>0.5332721431849472</v>
      </c>
      <c r="BG11" s="245">
        <f>BG7+BG9</f>
        <v>15.262999999999996</v>
      </c>
      <c r="BH11" s="243">
        <f>BG11/BD11-1</f>
        <v>-8.6321460640526926E-2</v>
      </c>
      <c r="BI11" s="244">
        <f>BG11/AU11-1</f>
        <v>-5.139838408949704E-2</v>
      </c>
      <c r="BJ11" s="245">
        <f>BJ7+BJ9</f>
        <v>17.48</v>
      </c>
      <c r="BK11" s="243">
        <f>BJ11/BG11-1</f>
        <v>0.14525322675751839</v>
      </c>
      <c r="BL11" s="244">
        <f>BJ11/AX11-1</f>
        <v>0.3114262135193937</v>
      </c>
      <c r="BM11" s="245">
        <f>BM7+BM9</f>
        <v>19.428999999999998</v>
      </c>
      <c r="BN11" s="243">
        <f>BM11/BJ11-1</f>
        <v>0.11149885583524011</v>
      </c>
      <c r="BO11" s="246">
        <f>BM11/BA11-1</f>
        <v>0.70444775857531439</v>
      </c>
      <c r="BP11" s="242">
        <f>BP7+BP9</f>
        <v>19.890999999999998</v>
      </c>
      <c r="BQ11" s="243">
        <f>BP11/BM11-1</f>
        <v>2.3778887230428758E-2</v>
      </c>
      <c r="BR11" s="244">
        <f>BP11/BD11-1</f>
        <v>0.19072134091589343</v>
      </c>
      <c r="BS11" s="245">
        <f>BS7+BS9</f>
        <v>23.147000000000006</v>
      </c>
      <c r="BT11" s="243">
        <f>BS11/BP11-1</f>
        <v>0.16369212206525607</v>
      </c>
      <c r="BU11" s="244">
        <f>BS11/BG11-1</f>
        <v>0.51654327458559979</v>
      </c>
      <c r="BV11" s="245">
        <f>BV7+BV9</f>
        <v>24.664000000000001</v>
      </c>
      <c r="BW11" s="243">
        <f>BV11/BS11-1</f>
        <v>6.5537650667472969E-2</v>
      </c>
      <c r="BX11" s="244">
        <f>BV11/BJ11-1</f>
        <v>0.41098398169336381</v>
      </c>
      <c r="BY11" s="245">
        <f>BY7+BY9</f>
        <v>21.921000000000006</v>
      </c>
      <c r="BZ11" s="243">
        <f>BY11/BV11-1</f>
        <v>-0.11121472591631509</v>
      </c>
      <c r="CA11" s="246">
        <f>BY11/BM11-1</f>
        <v>0.12826187657625243</v>
      </c>
      <c r="CB11" s="242">
        <f>CB7+CB9</f>
        <v>26.507999999999996</v>
      </c>
      <c r="CC11" s="243">
        <f>CB11/BY11-1</f>
        <v>0.20925140276447185</v>
      </c>
      <c r="CD11" s="244">
        <f>CB11/BP11-1</f>
        <v>0.33266301342315607</v>
      </c>
      <c r="CE11" s="245">
        <f>CE7+CE9</f>
        <v>31.186999999999998</v>
      </c>
      <c r="CF11" s="243">
        <f>CE11/CB11-1</f>
        <v>0.17651275086766272</v>
      </c>
      <c r="CG11" s="244">
        <f>CE11/BS11-1</f>
        <v>0.34734522832332448</v>
      </c>
      <c r="CH11" s="245">
        <f>CH7+CH9</f>
        <v>28.952000000000002</v>
      </c>
      <c r="CI11" s="243">
        <f>CH11/CE11-1</f>
        <v>-7.1664475582774778E-2</v>
      </c>
      <c r="CJ11" s="244">
        <f>CH11/BV11-1</f>
        <v>0.1738566331495297</v>
      </c>
      <c r="CK11" s="245">
        <v>35.807499999999997</v>
      </c>
      <c r="CL11" s="243">
        <f>CK11/CH11-1</f>
        <v>0.23678847747996667</v>
      </c>
      <c r="CM11" s="246">
        <f>CK11/BY11-1</f>
        <v>0.63347931207517849</v>
      </c>
    </row>
    <row r="12" spans="1:91" s="225" customFormat="1" ht="16.2" customHeight="1">
      <c r="A12" s="173">
        <f t="shared" si="0"/>
        <v>10</v>
      </c>
      <c r="B12" s="222" t="s">
        <v>133</v>
      </c>
      <c r="C12" s="223" t="s">
        <v>133</v>
      </c>
      <c r="D12" s="265">
        <f>D11/D$4</f>
        <v>0.35341830822711473</v>
      </c>
      <c r="E12" s="266">
        <f>E11/E$4</f>
        <v>0.32543769309989706</v>
      </c>
      <c r="F12" s="266">
        <f>F11/F$4</f>
        <v>0.32276995305164308</v>
      </c>
      <c r="G12" s="267">
        <f>G11/G$4</f>
        <v>0.22971285892634205</v>
      </c>
      <c r="H12" s="268">
        <f>H11/H$4</f>
        <v>0.26246185147507628</v>
      </c>
      <c r="I12" s="267"/>
      <c r="J12" s="266"/>
      <c r="K12" s="269">
        <f>K11/K$4</f>
        <v>0.36998254799301916</v>
      </c>
      <c r="L12" s="267"/>
      <c r="M12" s="266"/>
      <c r="N12" s="269">
        <f>N11/N$4</f>
        <v>0.35486649440137807</v>
      </c>
      <c r="O12" s="267"/>
      <c r="P12" s="266"/>
      <c r="Q12" s="269">
        <f>Q11/Q$4</f>
        <v>0.44829241530654235</v>
      </c>
      <c r="R12" s="267"/>
      <c r="S12" s="270"/>
      <c r="T12" s="268">
        <f>T11/T$4</f>
        <v>0.45976656580003716</v>
      </c>
      <c r="U12" s="267"/>
      <c r="V12" s="266"/>
      <c r="W12" s="269">
        <f>W11/W$4</f>
        <v>0.44376420388664711</v>
      </c>
      <c r="X12" s="267"/>
      <c r="Y12" s="266"/>
      <c r="Z12" s="269">
        <f>Z11/Z$4</f>
        <v>0.55862212007039269</v>
      </c>
      <c r="AA12" s="267"/>
      <c r="AB12" s="266"/>
      <c r="AC12" s="269">
        <f>AC11/AC$4</f>
        <v>0.57943395077111792</v>
      </c>
      <c r="AD12" s="267"/>
      <c r="AE12" s="270"/>
      <c r="AF12" s="268">
        <f>AF11/AF$4</f>
        <v>0.62690746185076296</v>
      </c>
      <c r="AG12" s="267"/>
      <c r="AH12" s="266"/>
      <c r="AI12" s="269">
        <f>AI11/AI$4</f>
        <v>0.43640886985202809</v>
      </c>
      <c r="AJ12" s="267"/>
      <c r="AK12" s="266"/>
      <c r="AL12" s="269">
        <f>AL11/AL$4</f>
        <v>0.60647106931097949</v>
      </c>
      <c r="AM12" s="267"/>
      <c r="AN12" s="266"/>
      <c r="AO12" s="269">
        <f>AO11/AO$4</f>
        <v>0.42838363600960877</v>
      </c>
      <c r="AP12" s="267"/>
      <c r="AQ12" s="270"/>
      <c r="AR12" s="268">
        <f>AR11/AR$4</f>
        <v>0.51102251407129451</v>
      </c>
      <c r="AS12" s="267"/>
      <c r="AT12" s="266"/>
      <c r="AU12" s="269">
        <f>AU11/AU$4</f>
        <v>0.54560868090878267</v>
      </c>
      <c r="AV12" s="267"/>
      <c r="AW12" s="266"/>
      <c r="AX12" s="269">
        <f>AX11/AX$4</f>
        <v>0.54479686094988977</v>
      </c>
      <c r="AY12" s="267"/>
      <c r="AZ12" s="266"/>
      <c r="BA12" s="269">
        <f>BA11/BA$4</f>
        <v>0.45019747235387031</v>
      </c>
      <c r="BB12" s="267"/>
      <c r="BC12" s="270"/>
      <c r="BD12" s="268">
        <f>BD11/BD$4</f>
        <v>0.47214606709815998</v>
      </c>
      <c r="BE12" s="267"/>
      <c r="BF12" s="266"/>
      <c r="BG12" s="269">
        <f>BG11/BG$4</f>
        <v>0.46698690490759998</v>
      </c>
      <c r="BH12" s="267"/>
      <c r="BI12" s="266"/>
      <c r="BJ12" s="269">
        <f>BJ11/BJ$4</f>
        <v>0.52542984249128288</v>
      </c>
      <c r="BK12" s="267"/>
      <c r="BL12" s="266"/>
      <c r="BM12" s="269">
        <f>BM11/BM$4</f>
        <v>0.48011960362764722</v>
      </c>
      <c r="BN12" s="267"/>
      <c r="BO12" s="270"/>
      <c r="BP12" s="268">
        <f>BP11/BP$4</f>
        <v>0.51036588494894031</v>
      </c>
      <c r="BQ12" s="267"/>
      <c r="BR12" s="266"/>
      <c r="BS12" s="269">
        <f>BS11/BS$4</f>
        <v>0.50431391346028154</v>
      </c>
      <c r="BT12" s="267"/>
      <c r="BU12" s="266"/>
      <c r="BV12" s="269">
        <f>BV11/BV$4</f>
        <v>0.51121336483853586</v>
      </c>
      <c r="BW12" s="267"/>
      <c r="BX12" s="266"/>
      <c r="BY12" s="269">
        <f>BY11/BY$4</f>
        <v>0.46635464312307212</v>
      </c>
      <c r="BZ12" s="267"/>
      <c r="CA12" s="270"/>
      <c r="CB12" s="268">
        <f>CB11/CB$4</f>
        <v>0.52617161912701715</v>
      </c>
      <c r="CC12" s="267"/>
      <c r="CD12" s="266"/>
      <c r="CE12" s="269">
        <f>CE11/CE$4</f>
        <v>0.53092388621235587</v>
      </c>
      <c r="CF12" s="267"/>
      <c r="CG12" s="266"/>
      <c r="CH12" s="269">
        <f>CH11/CH$4</f>
        <v>0.48729255730972498</v>
      </c>
      <c r="CI12" s="267"/>
      <c r="CJ12" s="266"/>
      <c r="CK12" s="269">
        <f>ABS(CK11/CK$4)</f>
        <v>0.48125772807913553</v>
      </c>
      <c r="CL12" s="267"/>
      <c r="CM12" s="270"/>
    </row>
    <row r="13" spans="1:91" s="153" customFormat="1" ht="16.2" customHeight="1">
      <c r="A13" s="173">
        <f t="shared" si="0"/>
        <v>11</v>
      </c>
      <c r="B13" s="687" t="s">
        <v>382</v>
      </c>
      <c r="C13" s="688" t="s">
        <v>383</v>
      </c>
      <c r="D13" s="783">
        <v>0</v>
      </c>
      <c r="E13" s="784">
        <v>0</v>
      </c>
      <c r="F13" s="784">
        <v>0</v>
      </c>
      <c r="G13" s="785">
        <v>0</v>
      </c>
      <c r="H13" s="786">
        <v>0</v>
      </c>
      <c r="I13" s="787">
        <v>0</v>
      </c>
      <c r="J13" s="788">
        <v>0</v>
      </c>
      <c r="K13" s="789">
        <v>0</v>
      </c>
      <c r="L13" s="787">
        <v>0</v>
      </c>
      <c r="M13" s="788">
        <v>0</v>
      </c>
      <c r="N13" s="789">
        <v>0</v>
      </c>
      <c r="O13" s="787">
        <v>0</v>
      </c>
      <c r="P13" s="788">
        <v>0</v>
      </c>
      <c r="Q13" s="789">
        <v>0</v>
      </c>
      <c r="R13" s="787">
        <v>0</v>
      </c>
      <c r="S13" s="790">
        <v>0</v>
      </c>
      <c r="T13" s="786">
        <v>0</v>
      </c>
      <c r="U13" s="787">
        <v>0</v>
      </c>
      <c r="V13" s="788">
        <v>0</v>
      </c>
      <c r="W13" s="789">
        <v>0</v>
      </c>
      <c r="X13" s="787">
        <v>0</v>
      </c>
      <c r="Y13" s="788">
        <v>0</v>
      </c>
      <c r="Z13" s="789">
        <v>0</v>
      </c>
      <c r="AA13" s="787">
        <v>0</v>
      </c>
      <c r="AB13" s="788">
        <v>0</v>
      </c>
      <c r="AC13" s="789">
        <v>0</v>
      </c>
      <c r="AD13" s="787">
        <v>0</v>
      </c>
      <c r="AE13" s="790">
        <v>0</v>
      </c>
      <c r="AF13" s="786">
        <v>0</v>
      </c>
      <c r="AG13" s="787">
        <v>0</v>
      </c>
      <c r="AH13" s="788">
        <v>0</v>
      </c>
      <c r="AI13" s="789">
        <v>0</v>
      </c>
      <c r="AJ13" s="787">
        <v>0</v>
      </c>
      <c r="AK13" s="788">
        <v>0</v>
      </c>
      <c r="AL13" s="789">
        <v>0</v>
      </c>
      <c r="AM13" s="787">
        <v>0</v>
      </c>
      <c r="AN13" s="788">
        <v>0</v>
      </c>
      <c r="AO13" s="789">
        <v>0</v>
      </c>
      <c r="AP13" s="787">
        <v>0</v>
      </c>
      <c r="AQ13" s="790">
        <v>0</v>
      </c>
      <c r="AR13" s="786">
        <v>0</v>
      </c>
      <c r="AS13" s="787">
        <v>0</v>
      </c>
      <c r="AT13" s="788">
        <v>0</v>
      </c>
      <c r="AU13" s="789">
        <v>0</v>
      </c>
      <c r="AV13" s="787">
        <v>0</v>
      </c>
      <c r="AW13" s="788">
        <v>0</v>
      </c>
      <c r="AX13" s="789">
        <v>0</v>
      </c>
      <c r="AY13" s="787">
        <v>0</v>
      </c>
      <c r="AZ13" s="788">
        <v>0</v>
      </c>
      <c r="BA13" s="789">
        <v>0</v>
      </c>
      <c r="BB13" s="787">
        <v>0</v>
      </c>
      <c r="BC13" s="790">
        <v>0</v>
      </c>
      <c r="BD13" s="786">
        <v>0</v>
      </c>
      <c r="BE13" s="787">
        <v>0</v>
      </c>
      <c r="BF13" s="788">
        <v>0</v>
      </c>
      <c r="BG13" s="789">
        <v>0</v>
      </c>
      <c r="BH13" s="787">
        <v>0</v>
      </c>
      <c r="BI13" s="788">
        <v>0</v>
      </c>
      <c r="BJ13" s="789">
        <v>0</v>
      </c>
      <c r="BK13" s="787">
        <v>0</v>
      </c>
      <c r="BL13" s="788">
        <v>0</v>
      </c>
      <c r="BM13" s="789">
        <v>0</v>
      </c>
      <c r="BN13" s="787">
        <v>0</v>
      </c>
      <c r="BO13" s="790">
        <v>0</v>
      </c>
      <c r="BP13" s="787">
        <v>0</v>
      </c>
      <c r="BQ13" s="787">
        <v>0</v>
      </c>
      <c r="BR13" s="788">
        <v>0</v>
      </c>
      <c r="BS13" s="789">
        <v>0</v>
      </c>
      <c r="BT13" s="787">
        <v>0</v>
      </c>
      <c r="BU13" s="788">
        <v>0</v>
      </c>
      <c r="BV13" s="789">
        <v>0</v>
      </c>
      <c r="BW13" s="787">
        <v>0</v>
      </c>
      <c r="BX13" s="788">
        <v>0</v>
      </c>
      <c r="BY13" s="789">
        <v>0</v>
      </c>
      <c r="BZ13" s="787">
        <v>0</v>
      </c>
      <c r="CA13" s="790">
        <v>0</v>
      </c>
      <c r="CB13" s="791">
        <v>0</v>
      </c>
      <c r="CC13" s="441" t="s">
        <v>29</v>
      </c>
      <c r="CD13" s="441" t="s">
        <v>29</v>
      </c>
      <c r="CE13" s="792">
        <v>0.26700000000000002</v>
      </c>
      <c r="CF13" s="441" t="s">
        <v>29</v>
      </c>
      <c r="CG13" s="793" t="s">
        <v>29</v>
      </c>
      <c r="CH13" s="794">
        <v>-0.82265554600000002</v>
      </c>
      <c r="CI13" s="441">
        <f>IFERROR((CH13-CE13)/CE13,)</f>
        <v>-4.0811069138576777</v>
      </c>
      <c r="CJ13" s="793" t="s">
        <v>29</v>
      </c>
      <c r="CK13" s="794">
        <v>-0.51100000000000001</v>
      </c>
      <c r="CL13" s="441">
        <f>IFERROR((CK13-CH13)/CH13,)</f>
        <v>-0.37884087394215415</v>
      </c>
      <c r="CM13" s="795" t="s">
        <v>29</v>
      </c>
    </row>
    <row r="14" spans="1:91" s="153" customFormat="1" ht="16.2" customHeight="1">
      <c r="A14" s="173">
        <f t="shared" si="0"/>
        <v>12</v>
      </c>
      <c r="B14" s="687" t="s">
        <v>292</v>
      </c>
      <c r="C14" s="688" t="s">
        <v>103</v>
      </c>
      <c r="D14" s="689">
        <v>4.9946123000000002E-2</v>
      </c>
      <c r="E14" s="690">
        <v>3.3595376000000003E-2</v>
      </c>
      <c r="F14" s="690">
        <v>7.7046980000000001E-2</v>
      </c>
      <c r="G14" s="796">
        <v>-2.4094260000000001E-3</v>
      </c>
      <c r="H14" s="791">
        <v>6.3148701000000002E-2</v>
      </c>
      <c r="I14" s="441">
        <f t="shared" ref="I14:I17" si="5">IFERROR((H14-E14)/E14,)</f>
        <v>0.8796843053639285</v>
      </c>
      <c r="J14" s="793">
        <f>IFERROR((H14-D14)/D14,)</f>
        <v>0.264336393036953</v>
      </c>
      <c r="K14" s="792">
        <v>0.21570729999999999</v>
      </c>
      <c r="L14" s="441">
        <f t="shared" ref="L14:L17" si="6">IFERROR((K14-H14)/H14,)</f>
        <v>2.4158628219446667</v>
      </c>
      <c r="M14" s="793">
        <f>IFERROR((K14-E14)/E14,)</f>
        <v>5.4207437356855293</v>
      </c>
      <c r="N14" s="792">
        <v>3.8570129000000002E-2</v>
      </c>
      <c r="O14" s="441">
        <f t="shared" ref="O14:O17" si="7">IFERROR((N14-K14)/K14,)</f>
        <v>-0.82119228695551794</v>
      </c>
      <c r="P14" s="793">
        <f>IFERROR((N14-F14)/F14,)</f>
        <v>-0.49939466803241345</v>
      </c>
      <c r="Q14" s="794">
        <v>9.1933276999999994E-2</v>
      </c>
      <c r="R14" s="441">
        <f t="shared" ref="R14:R17" si="8">IFERROR((Q14-N14)/N14,)</f>
        <v>1.3835356371247809</v>
      </c>
      <c r="S14" s="795">
        <f>IFERROR((Q14-G14)/G14,)</f>
        <v>-39.155675667150597</v>
      </c>
      <c r="T14" s="791">
        <v>0.14593989700000001</v>
      </c>
      <c r="U14" s="441">
        <f>IFERROR((T14-Q14)/Q14,)</f>
        <v>0.58745452965850464</v>
      </c>
      <c r="V14" s="793">
        <f>IFERROR((T14-H14)/H14,)</f>
        <v>1.3110514498152546</v>
      </c>
      <c r="W14" s="792">
        <v>0.139366079</v>
      </c>
      <c r="X14" s="441">
        <f>IFERROR((W14-T14)/T14,)</f>
        <v>-4.5044693981112022E-2</v>
      </c>
      <c r="Y14" s="793">
        <f>IFERROR((W14-K14)/K14,)</f>
        <v>-0.35391116109654142</v>
      </c>
      <c r="Z14" s="792">
        <v>0.25893301099999999</v>
      </c>
      <c r="AA14" s="441">
        <f>IFERROR((Z14-W14)/W14,)</f>
        <v>0.85793424668279561</v>
      </c>
      <c r="AB14" s="793">
        <f>IFERROR((Z14-N14)/N14,)</f>
        <v>5.7133042515880614</v>
      </c>
      <c r="AC14" s="794">
        <v>-2.3085438999999999E-2</v>
      </c>
      <c r="AD14" s="441">
        <f>IFERROR((AC14-Z14)/Z14,)</f>
        <v>-1.0891560288541193</v>
      </c>
      <c r="AE14" s="795">
        <f>IFERROR((AC14-Q14)/Q14,)</f>
        <v>-1.2511108028924065</v>
      </c>
      <c r="AF14" s="791">
        <v>1.0262209550000001</v>
      </c>
      <c r="AG14" s="441">
        <f>IFERROR((AF14-AC14)/AC14,)</f>
        <v>-45.453170459526461</v>
      </c>
      <c r="AH14" s="793">
        <f>IFERROR((AF14-T14)/T14,)</f>
        <v>6.031805394517991</v>
      </c>
      <c r="AI14" s="792">
        <v>0.20569116500000001</v>
      </c>
      <c r="AJ14" s="441">
        <f>IFERROR((AI14-AF14)/AF14,)</f>
        <v>-0.79956444662543469</v>
      </c>
      <c r="AK14" s="793">
        <f>IFERROR((AI14-W14)/W14,)</f>
        <v>0.47590551786995461</v>
      </c>
      <c r="AL14" s="792">
        <v>5.7536017000000002E-2</v>
      </c>
      <c r="AM14" s="441">
        <f>IFERROR((AL14-AI14)/AI14,)</f>
        <v>-0.72027959003489528</v>
      </c>
      <c r="AN14" s="793">
        <f>IFERROR((AL14-Z14)/Z14,)</f>
        <v>-0.77779574424367237</v>
      </c>
      <c r="AO14" s="794">
        <v>7.128845E-3</v>
      </c>
      <c r="AP14" s="441">
        <f>IFERROR((AO14-AL14)/AL14,)</f>
        <v>-0.87609769720417041</v>
      </c>
      <c r="AQ14" s="795">
        <f>IFERROR((AO14-AC14)/AC14,)</f>
        <v>-1.3088026612792594</v>
      </c>
      <c r="AR14" s="791">
        <v>1.47</v>
      </c>
      <c r="AS14" s="441">
        <f>IFERROR((AR14-AO14)/AO14,)</f>
        <v>205.20451138999374</v>
      </c>
      <c r="AT14" s="793">
        <f>IFERROR((AR14-AF14)/AF14,)</f>
        <v>0.43244005380887962</v>
      </c>
      <c r="AU14" s="792">
        <v>0.1</v>
      </c>
      <c r="AV14" s="441">
        <f>IFERROR((AU14-AR14)/AR14,)</f>
        <v>-0.93197278911564618</v>
      </c>
      <c r="AW14" s="793">
        <f>IFERROR((AU14-AI14)/AI14,)</f>
        <v>-0.51383424757208218</v>
      </c>
      <c r="AX14" s="792">
        <v>2.6094346549999998</v>
      </c>
      <c r="AY14" s="441">
        <f>IFERROR((AX14-AU14)/AU14,)</f>
        <v>25.094346549999997</v>
      </c>
      <c r="AZ14" s="793">
        <f>IFERROR((AX14-AL14)/AL14,)</f>
        <v>44.353063890397557</v>
      </c>
      <c r="BA14" s="794">
        <v>2.8508525E-2</v>
      </c>
      <c r="BB14" s="441">
        <f>IFERROR((BA14-AX14)/AX14,)</f>
        <v>-0.98907482701458949</v>
      </c>
      <c r="BC14" s="795">
        <f>IFERROR((BA14-AO14)/AO14,)</f>
        <v>2.999038413656069</v>
      </c>
      <c r="BD14" s="791">
        <v>0.70399999999999996</v>
      </c>
      <c r="BE14" s="441">
        <f>IFERROR((BD14-BA14)/BA14,)</f>
        <v>23.694367737369785</v>
      </c>
      <c r="BF14" s="793">
        <f>IFERROR((BD14-AR14)/AR14,)</f>
        <v>-0.52108843537414973</v>
      </c>
      <c r="BG14" s="792">
        <v>2.9740000000000002</v>
      </c>
      <c r="BH14" s="441">
        <f>IFERROR((BG14-BD14)/BD14,)</f>
        <v>3.2244318181818192</v>
      </c>
      <c r="BI14" s="793">
        <f>IFERROR((BG14-AU14)/AU14,)</f>
        <v>28.74</v>
      </c>
      <c r="BJ14" s="792">
        <v>5.4320000000000004</v>
      </c>
      <c r="BK14" s="441">
        <f>IFERROR((BJ14-BG14)/BG14,)</f>
        <v>0.82649630127774043</v>
      </c>
      <c r="BL14" s="793">
        <f>IFERROR((BJ14-AX14)/AX14,)</f>
        <v>1.0816769600233582</v>
      </c>
      <c r="BM14" s="794">
        <v>-6.5259999999999998</v>
      </c>
      <c r="BN14" s="441">
        <f>IFERROR((BM14-BJ14)/BJ14,)</f>
        <v>-2.2013991163475697</v>
      </c>
      <c r="BO14" s="795">
        <f>IFERROR((BM14-BA14)/BA14,)</f>
        <v>-229.91398274726595</v>
      </c>
      <c r="BP14" s="791">
        <v>4.3940000000000001</v>
      </c>
      <c r="BQ14" s="441">
        <f>IFERROR((BP14-BM14)/BM14,)</f>
        <v>-1.6733067729083666</v>
      </c>
      <c r="BR14" s="793">
        <f>IFERROR((BP14-BD14)/BD14,)</f>
        <v>5.2414772727272734</v>
      </c>
      <c r="BS14" s="792">
        <v>2.0270000000000001</v>
      </c>
      <c r="BT14" s="441">
        <f>IFERROR((BS14-BP14)/BP14,)</f>
        <v>-0.53868912152935822</v>
      </c>
      <c r="BU14" s="793">
        <f>IFERROR((BS14-BG14)/BG14,)</f>
        <v>-0.31842636180228651</v>
      </c>
      <c r="BV14" s="792">
        <v>4.0880000000000001</v>
      </c>
      <c r="BW14" s="441">
        <f>IFERROR((BV14-BS14)/BS14,)</f>
        <v>1.0167735569807597</v>
      </c>
      <c r="BX14" s="793">
        <f>IFERROR((BV14-BJ14)/BJ14,)</f>
        <v>-0.24742268041237117</v>
      </c>
      <c r="BY14" s="794">
        <v>-1.85</v>
      </c>
      <c r="BZ14" s="441">
        <f>IFERROR((BY14-BV14)/BV14,)</f>
        <v>-1.4525440313111546</v>
      </c>
      <c r="CA14" s="795">
        <f>IFERROR((BY14-BM14)/BM14,)</f>
        <v>-0.71651854121973646</v>
      </c>
      <c r="CB14" s="791">
        <v>6.48</v>
      </c>
      <c r="CC14" s="441">
        <f>IFERROR((CB14-BY14)/BY14,)</f>
        <v>-4.5027027027027025</v>
      </c>
      <c r="CD14" s="793">
        <f>IFERROR((CB14-BP14)/BP14,)</f>
        <v>0.47473827947200736</v>
      </c>
      <c r="CE14" s="792">
        <v>4.8540000000000001</v>
      </c>
      <c r="CF14" s="441">
        <f>IFERROR((CE14-CB14)/CB14,)</f>
        <v>-0.25092592592592594</v>
      </c>
      <c r="CG14" s="793">
        <f>IFERROR((CE14-BS14)/BS14,)</f>
        <v>1.3946719289590526</v>
      </c>
      <c r="CH14" s="794">
        <v>-3.06</v>
      </c>
      <c r="CI14" s="441">
        <f>IFERROR((CH14-CE14)/CE14,)</f>
        <v>-1.6304079110012359</v>
      </c>
      <c r="CJ14" s="793">
        <f>IFERROR((CH14-BV14)/BV14,)</f>
        <v>-1.7485322896281799</v>
      </c>
      <c r="CK14" s="792">
        <v>15.933</v>
      </c>
      <c r="CL14" s="441">
        <f>IFERROR((CK14-CH14)/CH14,)</f>
        <v>-6.2068627450980385</v>
      </c>
      <c r="CM14" s="795">
        <f>IFERROR((CK14-BY14)/BY14,)</f>
        <v>-9.6124324324324331</v>
      </c>
    </row>
    <row r="15" spans="1:91" s="153" customFormat="1" ht="16.2" customHeight="1">
      <c r="A15" s="173">
        <f t="shared" si="0"/>
        <v>13</v>
      </c>
      <c r="B15" s="687" t="s">
        <v>294</v>
      </c>
      <c r="C15" s="688" t="s">
        <v>104</v>
      </c>
      <c r="D15" s="689">
        <v>-0.40041795200000002</v>
      </c>
      <c r="E15" s="690">
        <v>0.115101702</v>
      </c>
      <c r="F15" s="690">
        <v>-1.7255959000000001E-2</v>
      </c>
      <c r="G15" s="796">
        <v>-0.43370875800000003</v>
      </c>
      <c r="H15" s="791">
        <v>-0.18034135900000001</v>
      </c>
      <c r="I15" s="441">
        <f t="shared" si="5"/>
        <v>-2.5668001069176198</v>
      </c>
      <c r="J15" s="793">
        <f>IFERROR((H15-D15)/D15,)</f>
        <v>-0.54961719848165047</v>
      </c>
      <c r="K15" s="794">
        <v>-0.16834172</v>
      </c>
      <c r="L15" s="441">
        <f t="shared" si="6"/>
        <v>-6.6538474959590421E-2</v>
      </c>
      <c r="M15" s="793">
        <f>IFERROR((K15-E15)/E15,)</f>
        <v>-2.4625476172367979</v>
      </c>
      <c r="N15" s="794">
        <v>-0.15194664599999999</v>
      </c>
      <c r="O15" s="441">
        <f t="shared" si="7"/>
        <v>-9.7391626983495294E-2</v>
      </c>
      <c r="P15" s="793">
        <f t="shared" ref="P15:P17" si="9">IFERROR((N15-F15)/F15,)</f>
        <v>7.8054593778299983</v>
      </c>
      <c r="Q15" s="794">
        <v>-6.2150292000000003E-2</v>
      </c>
      <c r="R15" s="441">
        <f t="shared" si="8"/>
        <v>-0.59097292611513119</v>
      </c>
      <c r="S15" s="795">
        <f t="shared" ref="S15:S18" si="10">IFERROR((Q15-G15)/G15,)</f>
        <v>-0.85670039893453109</v>
      </c>
      <c r="T15" s="791">
        <v>-7.8080283E-2</v>
      </c>
      <c r="U15" s="441">
        <f t="shared" ref="U15:U17" si="11">IFERROR((T15-Q15)/Q15,)</f>
        <v>0.25631401699609063</v>
      </c>
      <c r="V15" s="793">
        <f t="shared" ref="V15:V17" si="12">IFERROR((T15-H15)/H15,)</f>
        <v>-0.56704172890257531</v>
      </c>
      <c r="W15" s="794">
        <v>-0.192668323</v>
      </c>
      <c r="X15" s="441">
        <f t="shared" ref="X15:X17" si="13">IFERROR((W15-T15)/T15,)</f>
        <v>1.4675669144283199</v>
      </c>
      <c r="Y15" s="793">
        <f t="shared" ref="Y15:Y17" si="14">IFERROR((W15-K15)/K15,)</f>
        <v>0.14450727365741542</v>
      </c>
      <c r="Z15" s="794">
        <v>4.3191817E-2</v>
      </c>
      <c r="AA15" s="441">
        <f t="shared" ref="AA15:AA17" si="15">IFERROR((Z15-W15)/W15,)</f>
        <v>-1.2241770537443251</v>
      </c>
      <c r="AB15" s="793">
        <f t="shared" ref="AB15:AB17" si="16">IFERROR((Z15-N15)/N15,)</f>
        <v>-1.2842564685501514</v>
      </c>
      <c r="AC15" s="794">
        <v>-0.50881607200000001</v>
      </c>
      <c r="AD15" s="441">
        <f t="shared" ref="AD15:AD17" si="17">IFERROR((AC15-Z15)/Z15,)</f>
        <v>-12.780381269905824</v>
      </c>
      <c r="AE15" s="795">
        <f t="shared" ref="AE15:AE17" si="18">IFERROR((AC15-Q15)/Q15,)</f>
        <v>7.1868653489190359</v>
      </c>
      <c r="AF15" s="791">
        <v>0.22780895000000001</v>
      </c>
      <c r="AG15" s="441">
        <f t="shared" ref="AG15:AG17" si="19">IFERROR((AF15-AC15)/AC15,)</f>
        <v>-1.4477235734802025</v>
      </c>
      <c r="AH15" s="793">
        <f t="shared" ref="AH15:AH17" si="20">IFERROR((AF15-T15)/T15,)</f>
        <v>-3.9176245429335861</v>
      </c>
      <c r="AI15" s="794">
        <v>-0.37321935699999997</v>
      </c>
      <c r="AJ15" s="441">
        <f t="shared" ref="AJ15:AJ17" si="21">IFERROR((AI15-AF15)/AF15,)</f>
        <v>-2.6382997990201877</v>
      </c>
      <c r="AK15" s="793">
        <f t="shared" ref="AK15:AK17" si="22">IFERROR((AI15-W15)/W15,)</f>
        <v>0.93710803721481484</v>
      </c>
      <c r="AL15" s="794">
        <v>-0.48769772900000002</v>
      </c>
      <c r="AM15" s="441">
        <f t="shared" ref="AM15:AM17" si="23">IFERROR((AL15-AI15)/AI15,)</f>
        <v>0.30673213983378694</v>
      </c>
      <c r="AN15" s="793">
        <f t="shared" ref="AN15:AN17" si="24">IFERROR((AL15-Z15)/Z15,)</f>
        <v>-12.291438121253385</v>
      </c>
      <c r="AO15" s="794">
        <v>-2.0452344249999999</v>
      </c>
      <c r="AP15" s="441">
        <f t="shared" ref="AP15:AP17" si="25">IFERROR((AO15-AL15)/AL15,)</f>
        <v>3.1936517301272893</v>
      </c>
      <c r="AQ15" s="795">
        <f t="shared" ref="AQ15:AQ17" si="26">IFERROR((AO15-AC15)/AC15,)</f>
        <v>3.0195947760863961</v>
      </c>
      <c r="AR15" s="791">
        <v>0.18</v>
      </c>
      <c r="AS15" s="441">
        <f t="shared" ref="AS15:AS17" si="27">IFERROR((AR15-AO15)/AO15,)</f>
        <v>-1.0880094710903374</v>
      </c>
      <c r="AT15" s="793">
        <f t="shared" ref="AT15:AT17" si="28">IFERROR((AR15-AF15)/AF15,)</f>
        <v>-0.20986423053176803</v>
      </c>
      <c r="AU15" s="794">
        <v>-0.23</v>
      </c>
      <c r="AV15" s="441">
        <f t="shared" ref="AV15:AV17" si="29">IFERROR((AU15-AR15)/AR15,)</f>
        <v>-2.2777777777777781</v>
      </c>
      <c r="AW15" s="793">
        <f t="shared" ref="AW15:AW17" si="30">IFERROR((AU15-AI15)/AI15,)</f>
        <v>-0.38374043123384938</v>
      </c>
      <c r="AX15" s="794">
        <v>-9.1640764E-2</v>
      </c>
      <c r="AY15" s="441">
        <f t="shared" ref="AY15:AY17" si="31">IFERROR((AX15-AU15)/AU15,)</f>
        <v>-0.60156189565217388</v>
      </c>
      <c r="AZ15" s="793">
        <f t="shared" ref="AZ15:AZ17" si="32">IFERROR((AX15-AL15)/AL15,)</f>
        <v>-0.81209515945890332</v>
      </c>
      <c r="BA15" s="794">
        <v>-0.22806104099999999</v>
      </c>
      <c r="BB15" s="441">
        <f t="shared" ref="BB15:BB17" si="33">IFERROR((BA15-AX15)/AX15,)</f>
        <v>1.4886418559321482</v>
      </c>
      <c r="BC15" s="795">
        <f t="shared" ref="BC15:BC17" si="34">IFERROR((BA15-AO15)/AO15,)</f>
        <v>-0.88849149114043491</v>
      </c>
      <c r="BD15" s="791">
        <v>-0.79200000000000004</v>
      </c>
      <c r="BE15" s="441">
        <f t="shared" ref="BE15:BE17" si="35">IFERROR((BD15-BA15)/BA15,)</f>
        <v>2.472754471904739</v>
      </c>
      <c r="BF15" s="793">
        <f t="shared" ref="BF15:BF17" si="36">IFERROR((BD15-AR15)/AR15,)</f>
        <v>-5.4</v>
      </c>
      <c r="BG15" s="794">
        <v>-0.73099999999999998</v>
      </c>
      <c r="BH15" s="441">
        <f t="shared" ref="BH15:BH17" si="37">IFERROR((BG15-BD15)/BD15,)</f>
        <v>-7.7020202020202086E-2</v>
      </c>
      <c r="BI15" s="793">
        <f t="shared" ref="BI15:BI17" si="38">IFERROR((BG15-AU15)/AU15,)</f>
        <v>2.1782608695652175</v>
      </c>
      <c r="BJ15" s="794">
        <v>-0.77</v>
      </c>
      <c r="BK15" s="441">
        <f t="shared" ref="BK15:BK17" si="39">IFERROR((BJ15-BG15)/BG15,)</f>
        <v>5.3351573187414549E-2</v>
      </c>
      <c r="BL15" s="793">
        <f t="shared" ref="BL15:BL17" si="40">IFERROR((BJ15-AX15)/AX15,)</f>
        <v>7.402374297097742</v>
      </c>
      <c r="BM15" s="794">
        <v>-2.38</v>
      </c>
      <c r="BN15" s="441">
        <f t="shared" ref="BN15:BN17" si="41">IFERROR((BM15-BJ15)/BJ15,)</f>
        <v>2.0909090909090908</v>
      </c>
      <c r="BO15" s="795">
        <f t="shared" ref="BO15:BO17" si="42">IFERROR((BM15-BA15)/BA15,)</f>
        <v>9.4358025797137355</v>
      </c>
      <c r="BP15" s="791">
        <v>-1.145</v>
      </c>
      <c r="BQ15" s="441">
        <f t="shared" ref="BQ15:BQ17" si="43">IFERROR((BP15-BM15)/BM15,)</f>
        <v>-0.51890756302521002</v>
      </c>
      <c r="BR15" s="793">
        <f t="shared" ref="BR15:BR17" si="44">IFERROR((BP15-BD15)/BD15,)</f>
        <v>0.44570707070707066</v>
      </c>
      <c r="BS15" s="794">
        <v>-0.48899999999999999</v>
      </c>
      <c r="BT15" s="441">
        <f t="shared" ref="BT15:BT17" si="45">IFERROR((BS15-BP15)/BP15,)</f>
        <v>-0.57292576419213981</v>
      </c>
      <c r="BU15" s="793">
        <f t="shared" ref="BU15:BU17" si="46">IFERROR((BS15-BG15)/BG15,)</f>
        <v>-0.33105335157318744</v>
      </c>
      <c r="BV15" s="794">
        <v>-0.56399999999999995</v>
      </c>
      <c r="BW15" s="441">
        <f t="shared" ref="BW15:BW17" si="47">IFERROR((BV15-BS15)/BS15,)</f>
        <v>0.15337423312883428</v>
      </c>
      <c r="BX15" s="793">
        <f t="shared" ref="BX15:BX17" si="48">IFERROR((BV15-BJ15)/BJ15,)</f>
        <v>-0.26753246753246762</v>
      </c>
      <c r="BY15" s="794">
        <v>-1.395</v>
      </c>
      <c r="BZ15" s="441">
        <f t="shared" ref="BZ15:BZ17" si="49">IFERROR((BY15-BV15)/BV15,)</f>
        <v>1.4734042553191493</v>
      </c>
      <c r="CA15" s="795">
        <f t="shared" ref="CA15:CA17" si="50">IFERROR((BY15-BM15)/BM15,)</f>
        <v>-0.41386554621848737</v>
      </c>
      <c r="CB15" s="791">
        <v>-0.55600000000000005</v>
      </c>
      <c r="CC15" s="441">
        <f>IFERROR((CB15-BY15)/BY15,)</f>
        <v>-0.60143369175627237</v>
      </c>
      <c r="CD15" s="793">
        <f>IFERROR((CB15-BP15)/BP15,)</f>
        <v>-0.51441048034934489</v>
      </c>
      <c r="CE15" s="794">
        <v>-0.53600000000000003</v>
      </c>
      <c r="CF15" s="441">
        <f t="shared" ref="CF15:CF17" si="51">IFERROR((CE15-CB15)/CB15,)</f>
        <v>-3.597122302158276E-2</v>
      </c>
      <c r="CG15" s="793">
        <f>IFERROR((CE15-BS15)/BS15,)</f>
        <v>9.6114519427402956E-2</v>
      </c>
      <c r="CH15" s="794">
        <v>-2.6746856170000002</v>
      </c>
      <c r="CI15" s="441">
        <f t="shared" ref="CI15:CI17" si="52">IFERROR((CH15-CE15)/CE15,)</f>
        <v>3.9900851063432836</v>
      </c>
      <c r="CJ15" s="793">
        <f>IFERROR((CH15-BV15)/BV15,)</f>
        <v>3.7423503847517736</v>
      </c>
      <c r="CK15" s="794">
        <v>-0.14399999999999999</v>
      </c>
      <c r="CL15" s="441">
        <f t="shared" ref="CL15:CL17" si="53">IFERROR((CK15-CH15)/CH15,)</f>
        <v>-0.94616189690304076</v>
      </c>
      <c r="CM15" s="795">
        <f>IFERROR((CK15-BY15)/BY15,)</f>
        <v>-0.89677419354838717</v>
      </c>
    </row>
    <row r="16" spans="1:91" s="153" customFormat="1" ht="16.2" customHeight="1">
      <c r="A16" s="173">
        <f t="shared" si="0"/>
        <v>14</v>
      </c>
      <c r="B16" s="687" t="s">
        <v>296</v>
      </c>
      <c r="C16" s="688" t="s">
        <v>105</v>
      </c>
      <c r="D16" s="689">
        <v>9.2144397000000003E-2</v>
      </c>
      <c r="E16" s="690">
        <v>0.109532779</v>
      </c>
      <c r="F16" s="690">
        <v>0.13832414700000001</v>
      </c>
      <c r="G16" s="796">
        <v>9.7027447000000003E-2</v>
      </c>
      <c r="H16" s="791">
        <v>5.1376668E-2</v>
      </c>
      <c r="I16" s="441">
        <f t="shared" si="5"/>
        <v>-0.53094709666774731</v>
      </c>
      <c r="J16" s="793">
        <f>IFERROR((H16-D16)/D16,)</f>
        <v>-0.44243307599050219</v>
      </c>
      <c r="K16" s="792">
        <v>0.230574008</v>
      </c>
      <c r="L16" s="441">
        <f t="shared" si="6"/>
        <v>3.4879128401242365</v>
      </c>
      <c r="M16" s="793">
        <f>IFERROR((K16-E16)/E16,)</f>
        <v>1.1050685475623694</v>
      </c>
      <c r="N16" s="792">
        <v>2.8508344000000001E-2</v>
      </c>
      <c r="O16" s="441">
        <f t="shared" si="7"/>
        <v>-0.8763592468757363</v>
      </c>
      <c r="P16" s="793">
        <f t="shared" si="9"/>
        <v>-0.7939018991384057</v>
      </c>
      <c r="Q16" s="794">
        <v>0.199558661</v>
      </c>
      <c r="R16" s="441">
        <f t="shared" si="8"/>
        <v>6.0000088745947497</v>
      </c>
      <c r="S16" s="795">
        <f t="shared" si="10"/>
        <v>1.0567238154787273</v>
      </c>
      <c r="T16" s="791">
        <v>5.9530184999999999E-2</v>
      </c>
      <c r="U16" s="441">
        <f t="shared" si="11"/>
        <v>-0.70169079757455388</v>
      </c>
      <c r="V16" s="793">
        <f t="shared" si="12"/>
        <v>0.15870077444492894</v>
      </c>
      <c r="W16" s="792">
        <v>6.1527258000000001E-2</v>
      </c>
      <c r="X16" s="441">
        <f t="shared" si="13"/>
        <v>3.3547233222943992E-2</v>
      </c>
      <c r="Y16" s="793">
        <f t="shared" si="14"/>
        <v>-0.73315614134616591</v>
      </c>
      <c r="Z16" s="792">
        <v>0.101154302</v>
      </c>
      <c r="AA16" s="441">
        <f t="shared" si="15"/>
        <v>0.6440567203563663</v>
      </c>
      <c r="AB16" s="793">
        <f t="shared" si="16"/>
        <v>2.5482349307978041</v>
      </c>
      <c r="AC16" s="794">
        <v>3.5517052E-2</v>
      </c>
      <c r="AD16" s="441">
        <f t="shared" si="17"/>
        <v>-0.64888243705146631</v>
      </c>
      <c r="AE16" s="795">
        <f t="shared" si="18"/>
        <v>-0.82202199683029542</v>
      </c>
      <c r="AF16" s="791">
        <v>1.8995695999999999E-2</v>
      </c>
      <c r="AG16" s="441">
        <f t="shared" si="19"/>
        <v>-0.46516687252083877</v>
      </c>
      <c r="AH16" s="793">
        <f t="shared" si="20"/>
        <v>-0.68090648466824011</v>
      </c>
      <c r="AI16" s="792">
        <v>2.0578710000000002E-3</v>
      </c>
      <c r="AJ16" s="441">
        <f t="shared" si="21"/>
        <v>-0.89166645960221724</v>
      </c>
      <c r="AK16" s="793">
        <f t="shared" si="22"/>
        <v>-0.96655350706511245</v>
      </c>
      <c r="AL16" s="792">
        <v>2.5976808000000001E-2</v>
      </c>
      <c r="AM16" s="441">
        <f t="shared" si="23"/>
        <v>11.623146931950545</v>
      </c>
      <c r="AN16" s="793">
        <f t="shared" si="24"/>
        <v>-0.74319621126939317</v>
      </c>
      <c r="AO16" s="794">
        <v>2.8282425999999999E-2</v>
      </c>
      <c r="AP16" s="441">
        <f t="shared" si="25"/>
        <v>8.8756786438118143E-2</v>
      </c>
      <c r="AQ16" s="795">
        <f t="shared" si="26"/>
        <v>-0.20369443950472019</v>
      </c>
      <c r="AR16" s="791">
        <v>0.01</v>
      </c>
      <c r="AS16" s="441">
        <f t="shared" si="27"/>
        <v>-0.64642354230856991</v>
      </c>
      <c r="AT16" s="793">
        <f t="shared" si="28"/>
        <v>-0.47356495913600638</v>
      </c>
      <c r="AU16" s="792">
        <v>0.04</v>
      </c>
      <c r="AV16" s="441">
        <f t="shared" si="29"/>
        <v>3</v>
      </c>
      <c r="AW16" s="793">
        <f t="shared" si="30"/>
        <v>18.437564356560735</v>
      </c>
      <c r="AX16" s="792">
        <v>5.6398878E-2</v>
      </c>
      <c r="AY16" s="441">
        <f t="shared" si="31"/>
        <v>0.40997194999999997</v>
      </c>
      <c r="AZ16" s="793">
        <f t="shared" si="32"/>
        <v>1.1711242582229502</v>
      </c>
      <c r="BA16" s="794">
        <v>0.10614963700000001</v>
      </c>
      <c r="BB16" s="441">
        <f t="shared" si="33"/>
        <v>0.88212320464956773</v>
      </c>
      <c r="BC16" s="795">
        <f t="shared" si="34"/>
        <v>2.7532012635691157</v>
      </c>
      <c r="BD16" s="791">
        <v>2E-3</v>
      </c>
      <c r="BE16" s="441">
        <f t="shared" si="35"/>
        <v>-0.98115867320394134</v>
      </c>
      <c r="BF16" s="793">
        <f t="shared" si="36"/>
        <v>-0.8</v>
      </c>
      <c r="BG16" s="792">
        <v>2.7E-2</v>
      </c>
      <c r="BH16" s="441">
        <f t="shared" si="37"/>
        <v>12.5</v>
      </c>
      <c r="BI16" s="793">
        <f t="shared" si="38"/>
        <v>-0.32500000000000001</v>
      </c>
      <c r="BJ16" s="792">
        <v>5.0000000000000001E-3</v>
      </c>
      <c r="BK16" s="441">
        <f t="shared" si="39"/>
        <v>-0.81481481481481477</v>
      </c>
      <c r="BL16" s="793">
        <f t="shared" si="40"/>
        <v>-0.91134575407688079</v>
      </c>
      <c r="BM16" s="794">
        <v>30.338000000000001</v>
      </c>
      <c r="BN16" s="441">
        <f t="shared" si="41"/>
        <v>6066.6</v>
      </c>
      <c r="BO16" s="795">
        <f t="shared" si="42"/>
        <v>284.80408616941384</v>
      </c>
      <c r="BP16" s="791">
        <v>1E-3</v>
      </c>
      <c r="BQ16" s="441">
        <f t="shared" si="43"/>
        <v>-0.99996703803810394</v>
      </c>
      <c r="BR16" s="793">
        <f t="shared" si="44"/>
        <v>-0.5</v>
      </c>
      <c r="BS16" s="792">
        <v>1.4999999999999999E-2</v>
      </c>
      <c r="BT16" s="441">
        <f t="shared" si="45"/>
        <v>13.999999999999998</v>
      </c>
      <c r="BU16" s="793">
        <f t="shared" si="46"/>
        <v>-0.44444444444444448</v>
      </c>
      <c r="BV16" s="792">
        <v>1.4999999999999999E-2</v>
      </c>
      <c r="BW16" s="441">
        <f t="shared" si="47"/>
        <v>0</v>
      </c>
      <c r="BX16" s="793">
        <f t="shared" si="48"/>
        <v>1.9999999999999996</v>
      </c>
      <c r="BY16" s="794">
        <v>1.7429601999999999E-2</v>
      </c>
      <c r="BZ16" s="441">
        <f t="shared" si="49"/>
        <v>0.16197346666666665</v>
      </c>
      <c r="CA16" s="795">
        <f t="shared" si="50"/>
        <v>-0.99942548612301407</v>
      </c>
      <c r="CB16" s="791">
        <v>4.0000000000000002E-4</v>
      </c>
      <c r="CC16" s="441">
        <f>IFERROR((CB16-BY16)/BY16,)</f>
        <v>-0.97705053735593039</v>
      </c>
      <c r="CD16" s="793">
        <f>IFERROR((CB16-BP16)/BP16,)</f>
        <v>-0.60000000000000009</v>
      </c>
      <c r="CE16" s="792">
        <v>0.01</v>
      </c>
      <c r="CF16" s="441">
        <f t="shared" si="51"/>
        <v>24</v>
      </c>
      <c r="CG16" s="793">
        <f>IFERROR((CE16-BS16)/BS16,)</f>
        <v>-0.33333333333333331</v>
      </c>
      <c r="CH16" s="792">
        <v>1.3751589999999999E-3</v>
      </c>
      <c r="CI16" s="441">
        <f t="shared" si="52"/>
        <v>-0.86248410000000009</v>
      </c>
      <c r="CJ16" s="793">
        <f>IFERROR((CH16-BV16)/BV16,)</f>
        <v>-0.90832273333333324</v>
      </c>
      <c r="CK16" s="792">
        <v>1.7402787999999999E-2</v>
      </c>
      <c r="CL16" s="441">
        <f t="shared" si="53"/>
        <v>11.655109700041958</v>
      </c>
      <c r="CM16" s="797">
        <f>IFERROR((CK16-BY16)/BY16,)</f>
        <v>-1.538417228345203E-3</v>
      </c>
    </row>
    <row r="17" spans="1:92" s="153" customFormat="1" ht="16.2" customHeight="1">
      <c r="A17" s="173">
        <f t="shared" si="0"/>
        <v>15</v>
      </c>
      <c r="B17" s="687" t="s">
        <v>298</v>
      </c>
      <c r="C17" s="688" t="s">
        <v>106</v>
      </c>
      <c r="D17" s="689">
        <v>-1.118314E-3</v>
      </c>
      <c r="E17" s="690">
        <v>-2.3123229999999998E-3</v>
      </c>
      <c r="F17" s="690">
        <v>-1.9499584E-2</v>
      </c>
      <c r="G17" s="796">
        <v>-13.781930704000001</v>
      </c>
      <c r="H17" s="791">
        <v>-2.210105E-3</v>
      </c>
      <c r="I17" s="441">
        <f t="shared" si="5"/>
        <v>-4.4205761911290012E-2</v>
      </c>
      <c r="J17" s="793">
        <f>IFERROR((H17-D17)/D17,)</f>
        <v>0.97628304751617156</v>
      </c>
      <c r="K17" s="794">
        <v>-2.2059477000000001E-2</v>
      </c>
      <c r="L17" s="441">
        <f t="shared" si="6"/>
        <v>8.9811895814904723</v>
      </c>
      <c r="M17" s="793">
        <f>IFERROR((K17-E17)/E17,)</f>
        <v>8.5399634912596571</v>
      </c>
      <c r="N17" s="794">
        <v>-1.448073E-3</v>
      </c>
      <c r="O17" s="441">
        <f t="shared" si="7"/>
        <v>-0.93435596863878501</v>
      </c>
      <c r="P17" s="793">
        <f t="shared" si="9"/>
        <v>-0.92573826190343333</v>
      </c>
      <c r="Q17" s="794">
        <v>-2.1130004000000001E-2</v>
      </c>
      <c r="R17" s="441">
        <f t="shared" si="8"/>
        <v>13.591808562137405</v>
      </c>
      <c r="S17" s="795">
        <f t="shared" si="10"/>
        <v>-0.99846683280783965</v>
      </c>
      <c r="T17" s="791">
        <v>-1.452675E-2</v>
      </c>
      <c r="U17" s="441">
        <f t="shared" si="11"/>
        <v>-0.31250604590514991</v>
      </c>
      <c r="V17" s="793">
        <f t="shared" si="12"/>
        <v>5.5728777592014858</v>
      </c>
      <c r="W17" s="794">
        <v>-2.9060919999999999E-3</v>
      </c>
      <c r="X17" s="441">
        <f t="shared" si="13"/>
        <v>-0.79994892181664856</v>
      </c>
      <c r="Y17" s="793">
        <f t="shared" si="14"/>
        <v>-0.86826106530086822</v>
      </c>
      <c r="Z17" s="794">
        <v>-1.4999999999999999E-4</v>
      </c>
      <c r="AA17" s="441">
        <f t="shared" si="15"/>
        <v>-0.94838429065562968</v>
      </c>
      <c r="AB17" s="793">
        <f t="shared" si="16"/>
        <v>-0.89641406199825568</v>
      </c>
      <c r="AC17" s="794">
        <v>9.8319999999999994E-5</v>
      </c>
      <c r="AD17" s="441">
        <f t="shared" si="17"/>
        <v>-1.6554666666666669</v>
      </c>
      <c r="AE17" s="795">
        <f t="shared" si="18"/>
        <v>-1.00465309897717</v>
      </c>
      <c r="AF17" s="791">
        <v>-6.4108600000000002E-4</v>
      </c>
      <c r="AG17" s="441">
        <f t="shared" si="19"/>
        <v>-7.5204027664768107</v>
      </c>
      <c r="AH17" s="793">
        <f t="shared" si="20"/>
        <v>-0.95586858726143142</v>
      </c>
      <c r="AI17" s="794">
        <v>-7.3895469999999998E-3</v>
      </c>
      <c r="AJ17" s="441">
        <f t="shared" si="21"/>
        <v>10.526607974593112</v>
      </c>
      <c r="AK17" s="793">
        <f t="shared" si="22"/>
        <v>1.5427780675904272</v>
      </c>
      <c r="AL17" s="794">
        <v>-1.3000000000000001E-8</v>
      </c>
      <c r="AM17" s="441">
        <f t="shared" si="23"/>
        <v>-0.99999824075819532</v>
      </c>
      <c r="AN17" s="793">
        <f t="shared" si="24"/>
        <v>-0.99991333333333343</v>
      </c>
      <c r="AO17" s="794">
        <v>-7.17883E-4</v>
      </c>
      <c r="AP17" s="441">
        <f t="shared" si="25"/>
        <v>55220.769230769227</v>
      </c>
      <c r="AQ17" s="795">
        <f t="shared" si="26"/>
        <v>-8.3014951179820997</v>
      </c>
      <c r="AR17" s="791">
        <v>-1.24E-5</v>
      </c>
      <c r="AS17" s="441">
        <f t="shared" si="27"/>
        <v>-0.98272699033129363</v>
      </c>
      <c r="AT17" s="793">
        <f t="shared" si="28"/>
        <v>-0.98065782125955026</v>
      </c>
      <c r="AU17" s="794">
        <v>-0.01</v>
      </c>
      <c r="AV17" s="441">
        <f t="shared" si="29"/>
        <v>805.45161290322585</v>
      </c>
      <c r="AW17" s="793">
        <f t="shared" si="30"/>
        <v>0.3532629266719598</v>
      </c>
      <c r="AX17" s="794">
        <v>-2.5883682000000002E-2</v>
      </c>
      <c r="AY17" s="441">
        <f t="shared" si="31"/>
        <v>1.5883682000000003</v>
      </c>
      <c r="AZ17" s="793">
        <f t="shared" si="32"/>
        <v>1991051.4615384615</v>
      </c>
      <c r="BA17" s="794">
        <v>-0.115268385</v>
      </c>
      <c r="BB17" s="441">
        <f t="shared" si="33"/>
        <v>3.4533225605228806</v>
      </c>
      <c r="BC17" s="795">
        <f t="shared" si="34"/>
        <v>159.56709101622408</v>
      </c>
      <c r="BD17" s="791">
        <v>-1.9999999999999999E-6</v>
      </c>
      <c r="BE17" s="441">
        <f t="shared" si="35"/>
        <v>-0.99998264918867386</v>
      </c>
      <c r="BF17" s="793">
        <f t="shared" si="36"/>
        <v>-0.83870967741935487</v>
      </c>
      <c r="BG17" s="794">
        <v>-2.0000000000000001E-4</v>
      </c>
      <c r="BH17" s="441">
        <f t="shared" si="37"/>
        <v>99.000000000000014</v>
      </c>
      <c r="BI17" s="793">
        <f t="shared" si="38"/>
        <v>-0.98</v>
      </c>
      <c r="BJ17" s="794">
        <v>-6.0000000000000002E-5</v>
      </c>
      <c r="BK17" s="441">
        <f t="shared" si="39"/>
        <v>-0.70000000000000007</v>
      </c>
      <c r="BL17" s="793">
        <f t="shared" si="40"/>
        <v>-0.99768193721434217</v>
      </c>
      <c r="BM17" s="794">
        <v>-0.4</v>
      </c>
      <c r="BN17" s="441">
        <f t="shared" si="41"/>
        <v>6665.666666666667</v>
      </c>
      <c r="BO17" s="795">
        <f t="shared" si="42"/>
        <v>2.4701622652212918</v>
      </c>
      <c r="BP17" s="791">
        <v>-1.0999999999999999E-2</v>
      </c>
      <c r="BQ17" s="441">
        <f t="shared" si="43"/>
        <v>-0.97250000000000003</v>
      </c>
      <c r="BR17" s="793">
        <f t="shared" si="44"/>
        <v>5499</v>
      </c>
      <c r="BS17" s="794">
        <v>-5.0999999999999997E-2</v>
      </c>
      <c r="BT17" s="441">
        <f t="shared" si="45"/>
        <v>3.6363636363636358</v>
      </c>
      <c r="BU17" s="793">
        <f t="shared" si="46"/>
        <v>253.99999999999997</v>
      </c>
      <c r="BV17" s="794">
        <v>-0.434</v>
      </c>
      <c r="BW17" s="441">
        <f t="shared" si="47"/>
        <v>7.5098039215686283</v>
      </c>
      <c r="BX17" s="793">
        <f t="shared" si="48"/>
        <v>7232.333333333333</v>
      </c>
      <c r="BY17" s="794">
        <v>-0.39800000000000002</v>
      </c>
      <c r="BZ17" s="441">
        <f t="shared" si="49"/>
        <v>-8.2949308755760315E-2</v>
      </c>
      <c r="CA17" s="795">
        <f t="shared" si="50"/>
        <v>-5.0000000000000044E-3</v>
      </c>
      <c r="CB17" s="791">
        <v>-0.34599999999999997</v>
      </c>
      <c r="CC17" s="441">
        <f>IFERROR((CB17-BY17)/BY17,)</f>
        <v>-0.13065326633165841</v>
      </c>
      <c r="CD17" s="793">
        <f>IFERROR((CB17-BP17)/BP17,)</f>
        <v>30.454545454545453</v>
      </c>
      <c r="CE17" s="794">
        <v>-1.2410000000000001</v>
      </c>
      <c r="CF17" s="441">
        <f t="shared" si="51"/>
        <v>2.5867052023121393</v>
      </c>
      <c r="CG17" s="793">
        <f>IFERROR((CE17-BS17)/BS17,)</f>
        <v>23.333333333333339</v>
      </c>
      <c r="CH17" s="794">
        <v>-2.069708E-3</v>
      </c>
      <c r="CI17" s="441">
        <f t="shared" si="52"/>
        <v>-0.99833222562449631</v>
      </c>
      <c r="CJ17" s="793">
        <f>IFERROR((CH17-BV17)/BV17,)</f>
        <v>-0.9952310875576037</v>
      </c>
      <c r="CK17" s="794">
        <v>-12.19</v>
      </c>
      <c r="CL17" s="441">
        <f t="shared" si="53"/>
        <v>5888.7197092536717</v>
      </c>
      <c r="CM17" s="795">
        <f>IFERROR((CK17-BY17)/BY17,)</f>
        <v>29.628140703517587</v>
      </c>
    </row>
    <row r="18" spans="1:92" s="6" customFormat="1" ht="23.4" customHeight="1">
      <c r="A18" s="173">
        <f t="shared" si="0"/>
        <v>16</v>
      </c>
      <c r="B18" s="778" t="s">
        <v>419</v>
      </c>
      <c r="C18" s="692" t="s">
        <v>440</v>
      </c>
      <c r="D18" s="798">
        <f t="shared" ref="D18:F18" si="54">D11+D13+D14+D15+D16+D17</f>
        <v>2.7905542539999999</v>
      </c>
      <c r="E18" s="799">
        <f t="shared" si="54"/>
        <v>3.4159175340000005</v>
      </c>
      <c r="F18" s="799">
        <f t="shared" si="54"/>
        <v>2.9286155839999992</v>
      </c>
      <c r="G18" s="800">
        <f>G11+G13+G14+G15+G16+G17</f>
        <v>-12.281021441</v>
      </c>
      <c r="H18" s="801">
        <f>H11+H13+H14+H15+H16+H17</f>
        <v>2.5119739050000001</v>
      </c>
      <c r="I18" s="433">
        <f>H18/G18-1</f>
        <v>-1.2045411220123607</v>
      </c>
      <c r="J18" s="734">
        <f>H18/D18-1</f>
        <v>-9.9829755540742804E-2</v>
      </c>
      <c r="K18" s="802">
        <f>K11+K13+K14+K15+K16+K17</f>
        <v>4.495880111</v>
      </c>
      <c r="L18" s="433">
        <f>K18/H18-1</f>
        <v>0.78977978316219799</v>
      </c>
      <c r="M18" s="734">
        <f>K18/E18-1</f>
        <v>0.31615592772679602</v>
      </c>
      <c r="N18" s="802">
        <f>N11+N13+N14+N15+N16+N17</f>
        <v>4.0336837539999992</v>
      </c>
      <c r="O18" s="433">
        <f>N18/K18-1</f>
        <v>-0.10280442217957553</v>
      </c>
      <c r="P18" s="734">
        <f>N18/F18-1</f>
        <v>0.37733466148215378</v>
      </c>
      <c r="Q18" s="802">
        <f>Q11+Q13+Q14+Q15+Q16+Q17</f>
        <v>6.745211642000001</v>
      </c>
      <c r="R18" s="433">
        <f>Q18/N18-1</f>
        <v>0.67222123829393343</v>
      </c>
      <c r="S18" s="736">
        <f t="shared" si="10"/>
        <v>-1.5492386504172377</v>
      </c>
      <c r="T18" s="803">
        <f>T11+T13+T14+T15+T16+T17</f>
        <v>7.5578630490000016</v>
      </c>
      <c r="U18" s="433">
        <f>T18/Q18-1</f>
        <v>0.12047826667734385</v>
      </c>
      <c r="V18" s="734">
        <f>T18/H18-1</f>
        <v>2.0087346982213181</v>
      </c>
      <c r="W18" s="802">
        <f>W11+W13+W14+W15+W16+W17</f>
        <v>9.5733189219999986</v>
      </c>
      <c r="X18" s="433">
        <f>W18/T18-1</f>
        <v>0.26667007061826387</v>
      </c>
      <c r="Y18" s="734">
        <f>W18/K18-1</f>
        <v>1.1293536939690871</v>
      </c>
      <c r="Z18" s="802">
        <f>Z11+Z13+Z14+Z15+Z16+Z17</f>
        <v>12.166857307999997</v>
      </c>
      <c r="AA18" s="433">
        <f>Z18/W18-1</f>
        <v>0.27091319187538065</v>
      </c>
      <c r="AB18" s="734">
        <f>Z18/N18-1</f>
        <v>2.0163141312044464</v>
      </c>
      <c r="AC18" s="802">
        <f>AC11+AC13+AC14+AC15+AC16+AC17</f>
        <v>12.436985682999996</v>
      </c>
      <c r="AD18" s="433">
        <f>AC18/Z18-1</f>
        <v>2.220198430554321E-2</v>
      </c>
      <c r="AE18" s="736">
        <f>AC18/Q18-1</f>
        <v>0.84382438136697901</v>
      </c>
      <c r="AF18" s="803">
        <f>AF11+AF13+AF14+AF15+AF16+AF17</f>
        <v>14.706384514999996</v>
      </c>
      <c r="AG18" s="433">
        <f>AF18/AC18-1</f>
        <v>0.18247177329326836</v>
      </c>
      <c r="AH18" s="734">
        <f>AF18/T18-1</f>
        <v>0.94583897851203225</v>
      </c>
      <c r="AI18" s="802">
        <f>AI11+AI13+AI14+AI15+AI16+AI17</f>
        <v>6.1944018940000012</v>
      </c>
      <c r="AJ18" s="433">
        <f>AI18/AF18-1</f>
        <v>-0.5787950541017115</v>
      </c>
      <c r="AK18" s="734">
        <f>AI18/W18-1</f>
        <v>-0.35295147435599006</v>
      </c>
      <c r="AL18" s="802">
        <f>AL11+AL13+AL14+AL15+AL16+AL17</f>
        <v>11.460815083000002</v>
      </c>
      <c r="AM18" s="433">
        <f>AL18/AI18-1</f>
        <v>0.85018913514493377</v>
      </c>
      <c r="AN18" s="734">
        <f>AL18/Z18-1</f>
        <v>-5.8029958528054371E-2</v>
      </c>
      <c r="AO18" s="802">
        <f>AO11+AO13+AO14+AO15+AO16+AO17</f>
        <v>6.9331972009999943</v>
      </c>
      <c r="AP18" s="433">
        <f>AO18/AL18-1</f>
        <v>-0.39505199666958157</v>
      </c>
      <c r="AQ18" s="736">
        <f>AO18/AC18-1</f>
        <v>-0.44253395656176409</v>
      </c>
      <c r="AR18" s="803">
        <f>AR11+AR13+AR14+AR15+AR16+AR17</f>
        <v>12.5549876</v>
      </c>
      <c r="AS18" s="433">
        <f>AR18/AO18-1</f>
        <v>0.81085107433395365</v>
      </c>
      <c r="AT18" s="734">
        <f>AR18/AF18-1</f>
        <v>-0.14628999485261973</v>
      </c>
      <c r="AU18" s="802">
        <f>AU11+AU13+AU14+AU15+AU16+AU17</f>
        <v>15.990000000000004</v>
      </c>
      <c r="AV18" s="433">
        <f>AU18/AR18-1</f>
        <v>0.27359743469599307</v>
      </c>
      <c r="AW18" s="734">
        <f>AU18/AI18-1</f>
        <v>1.5813630231981199</v>
      </c>
      <c r="AX18" s="802">
        <f>AX11+AX13+AX14+AX15+AX16+AX17</f>
        <v>15.877309087000002</v>
      </c>
      <c r="AY18" s="433">
        <f>AX18/AU18-1</f>
        <v>-7.0475868042527701E-3</v>
      </c>
      <c r="AZ18" s="734">
        <f>AX18/AL18-1</f>
        <v>0.38535601281544563</v>
      </c>
      <c r="BA18" s="802">
        <f>BA11+BA13+BA14+BA15+BA16+BA17</f>
        <v>11.190328735999993</v>
      </c>
      <c r="BB18" s="433">
        <f>BA18/AX18-1</f>
        <v>-0.29519991865860995</v>
      </c>
      <c r="BC18" s="736">
        <f>BA18/AO18-1</f>
        <v>0.61402141199531735</v>
      </c>
      <c r="BD18" s="803">
        <f>BD11+BD13+BD14+BD15+BD16+BD17</f>
        <v>16.618997999999998</v>
      </c>
      <c r="BE18" s="433">
        <f>BD18/BA18-1</f>
        <v>0.48512151806011161</v>
      </c>
      <c r="BF18" s="734">
        <f>BD18/AR18-1</f>
        <v>0.32369688680536779</v>
      </c>
      <c r="BG18" s="802">
        <f>BG11+BG13+BG14+BG15+BG16+BG17</f>
        <v>17.532799999999995</v>
      </c>
      <c r="BH18" s="433">
        <f>BG18/BD18-1</f>
        <v>5.4985384798770465E-2</v>
      </c>
      <c r="BI18" s="734">
        <f>BG18/AU18-1</f>
        <v>9.6485303314570947E-2</v>
      </c>
      <c r="BJ18" s="802">
        <f>BJ11+BJ13+BJ14+BJ15+BJ16+BJ17</f>
        <v>22.146939999999997</v>
      </c>
      <c r="BK18" s="433">
        <f>BJ18/BG18-1</f>
        <v>0.26317188355539356</v>
      </c>
      <c r="BL18" s="734">
        <f>BJ18/AX18-1</f>
        <v>0.39487994336102172</v>
      </c>
      <c r="BM18" s="802">
        <f>BM11+BM13+BM14+BM15+BM16+BM17</f>
        <v>40.461000000000006</v>
      </c>
      <c r="BN18" s="433">
        <f>BM18/BJ18-1</f>
        <v>0.82693410466637873</v>
      </c>
      <c r="BO18" s="736">
        <f>BM18/BA18-1</f>
        <v>2.6157114732326332</v>
      </c>
      <c r="BP18" s="803">
        <f>BP11+BP13+BP14+BP15+BP16+BP17</f>
        <v>23.13</v>
      </c>
      <c r="BQ18" s="433">
        <f t="shared" ref="BQ18:BQ20" si="55">BP18/BM18-1</f>
        <v>-0.42833839994068368</v>
      </c>
      <c r="BR18" s="734">
        <f>BP18/BD18-1</f>
        <v>0.39178065970042253</v>
      </c>
      <c r="BS18" s="802">
        <f>BS11+BS13+BS14+BS15+BS16+BS17</f>
        <v>24.649000000000008</v>
      </c>
      <c r="BT18" s="433">
        <f t="shared" ref="BT18:BT19" si="56">BS18/BP18-1</f>
        <v>6.5672287073065716E-2</v>
      </c>
      <c r="BU18" s="734">
        <f t="shared" ref="BU18:BU20" si="57">BS18/BG18-1</f>
        <v>0.40587926628946969</v>
      </c>
      <c r="BV18" s="802">
        <f>BV11+BV13+BV14+BV15+BV16+BV17</f>
        <v>27.769000000000002</v>
      </c>
      <c r="BW18" s="433">
        <f t="shared" ref="BW18:BW19" si="58">BV18/BS18-1</f>
        <v>0.12657714308896884</v>
      </c>
      <c r="BX18" s="734">
        <f>BV18/BJ18-1</f>
        <v>0.25385267671290057</v>
      </c>
      <c r="BY18" s="802">
        <f>BY11+BY13+BY14+BY15+BY16+BY17</f>
        <v>18.295429602000006</v>
      </c>
      <c r="BZ18" s="433">
        <f>BY18/BV18-1</f>
        <v>-0.34115633973135495</v>
      </c>
      <c r="CA18" s="736">
        <f>BY18/BM18-1</f>
        <v>-0.54782557025283596</v>
      </c>
      <c r="CB18" s="803">
        <f>CB11+CB13+CB14+CB15+CB16+CB17</f>
        <v>32.086400000000005</v>
      </c>
      <c r="CC18" s="433">
        <f>CB18/BY18-1</f>
        <v>0.75379319852059701</v>
      </c>
      <c r="CD18" s="734">
        <f>CB18/BP18-1</f>
        <v>0.38722006052745384</v>
      </c>
      <c r="CE18" s="802">
        <f>CE11+CE13+CE14+CE15+CE16+CE17</f>
        <v>34.540999999999997</v>
      </c>
      <c r="CF18" s="433">
        <f t="shared" ref="CF18:CF19" si="59">CE18/CB18-1</f>
        <v>7.6499700807818538E-2</v>
      </c>
      <c r="CG18" s="734">
        <f>CE18/BS18-1</f>
        <v>0.40131445494746187</v>
      </c>
      <c r="CH18" s="802">
        <f>CH11+CH13+CH14+CH15+CH16+CH17</f>
        <v>22.393964287999999</v>
      </c>
      <c r="CI18" s="433">
        <f t="shared" ref="CI18:CI19" si="60">CH18/CE18-1</f>
        <v>-0.35167006490836972</v>
      </c>
      <c r="CJ18" s="734">
        <f>CH18/BV18-1</f>
        <v>-0.19356245136663197</v>
      </c>
      <c r="CK18" s="802">
        <f>CK11+CK13+CK14+CK15+CK16+CK17</f>
        <v>38.912902787999997</v>
      </c>
      <c r="CL18" s="433">
        <f t="shared" ref="CL18:CL19" si="61">CK18/CH18-1</f>
        <v>0.73765137282333759</v>
      </c>
      <c r="CM18" s="736">
        <f>CK18/BY18-1</f>
        <v>1.126919325455257</v>
      </c>
    </row>
    <row r="19" spans="1:92" s="762" customFormat="1" ht="13.2">
      <c r="A19" s="173">
        <f t="shared" si="0"/>
        <v>17</v>
      </c>
      <c r="B19" s="752" t="s">
        <v>301</v>
      </c>
      <c r="C19" s="753" t="s">
        <v>441</v>
      </c>
      <c r="D19" s="754">
        <v>-0.61818885300000004</v>
      </c>
      <c r="E19" s="755">
        <v>-0.60237327299999999</v>
      </c>
      <c r="F19" s="755">
        <v>-0.77848917399999995</v>
      </c>
      <c r="G19" s="756">
        <v>1.4383714000000001E-2</v>
      </c>
      <c r="H19" s="757">
        <v>-0.5736539930000002</v>
      </c>
      <c r="I19" s="758">
        <v>-40.882188494571025</v>
      </c>
      <c r="J19" s="759">
        <v>-7.2040865479662486E-2</v>
      </c>
      <c r="K19" s="760">
        <v>-0.64937073899999964</v>
      </c>
      <c r="L19" s="276">
        <v>0.1319902710064452</v>
      </c>
      <c r="M19" s="759">
        <v>-46.146249362299585</v>
      </c>
      <c r="N19" s="760">
        <v>-1.2041696740000001</v>
      </c>
      <c r="O19" s="276">
        <v>0.85436392753754919</v>
      </c>
      <c r="P19" s="759">
        <v>15.715091718879243</v>
      </c>
      <c r="Q19" s="760">
        <v>-0.4960454349999992</v>
      </c>
      <c r="R19" s="758">
        <v>-0.58806018312000841</v>
      </c>
      <c r="S19" s="761">
        <v>-35.486603042858</v>
      </c>
      <c r="T19" s="757">
        <v>-1.6318683700000003</v>
      </c>
      <c r="U19" s="758">
        <v>2.2897558466594958</v>
      </c>
      <c r="V19" s="759">
        <v>1.8446910331189827</v>
      </c>
      <c r="W19" s="760">
        <v>-1.9464958900000005</v>
      </c>
      <c r="X19" s="758">
        <v>0.19280202115811584</v>
      </c>
      <c r="Y19" s="759">
        <v>1.9975109334268932</v>
      </c>
      <c r="Z19" s="760">
        <v>-2.6638573080000008</v>
      </c>
      <c r="AA19" s="758">
        <v>0.36853990891293398</v>
      </c>
      <c r="AB19" s="759">
        <v>1.2121943157322868</v>
      </c>
      <c r="AC19" s="760">
        <v>-2.0992788029999989</v>
      </c>
      <c r="AD19" s="758">
        <v>-0.21194022041063532</v>
      </c>
      <c r="AE19" s="761">
        <v>3.2320292757053641</v>
      </c>
      <c r="AF19" s="757">
        <v>-3.3021634419999994</v>
      </c>
      <c r="AG19" s="758">
        <v>0.57299899245445829</v>
      </c>
      <c r="AH19" s="759">
        <v>1.0235476725368473</v>
      </c>
      <c r="AI19" s="760">
        <v>-1.4744018940000014</v>
      </c>
      <c r="AJ19" s="758">
        <v>-0.55350426473530023</v>
      </c>
      <c r="AK19" s="759">
        <v>-0.24253531611618195</v>
      </c>
      <c r="AL19" s="760">
        <v>-2.6341666789999998</v>
      </c>
      <c r="AM19" s="758">
        <v>0.78660017307329722</v>
      </c>
      <c r="AN19" s="759">
        <v>-1.1145728005338418E-2</v>
      </c>
      <c r="AO19" s="760">
        <v>6.2813643110000026</v>
      </c>
      <c r="AP19" s="758">
        <v>-3.3845735963012702</v>
      </c>
      <c r="AQ19" s="761">
        <v>-3.9921534490909667</v>
      </c>
      <c r="AR19" s="757">
        <v>-2.9980000000000011</v>
      </c>
      <c r="AS19" s="758">
        <v>-1.4772848463429937</v>
      </c>
      <c r="AT19" s="759">
        <v>-9.2110353512901089E-2</v>
      </c>
      <c r="AU19" s="760">
        <v>-3.9310000000000009</v>
      </c>
      <c r="AV19" s="758">
        <v>0.31120747164776508</v>
      </c>
      <c r="AW19" s="759">
        <v>1.6661658642714663</v>
      </c>
      <c r="AX19" s="760">
        <v>-3.353086974</v>
      </c>
      <c r="AY19" s="758">
        <v>-0.14701425235309107</v>
      </c>
      <c r="AZ19" s="759">
        <v>0.27292133817170661</v>
      </c>
      <c r="BA19" s="760">
        <v>-1.5453642200000015</v>
      </c>
      <c r="BB19" s="758">
        <v>-0.53912193987724422</v>
      </c>
      <c r="BC19" s="761">
        <v>-1.2460236572003538</v>
      </c>
      <c r="BD19" s="757">
        <v>-3.8019999999999978</v>
      </c>
      <c r="BE19" s="758">
        <v>1.4602614392094533</v>
      </c>
      <c r="BF19" s="759">
        <v>0.26817878585723687</v>
      </c>
      <c r="BG19" s="760">
        <v>-3.7249999999999996</v>
      </c>
      <c r="BH19" s="758">
        <v>-2.0252498684902198E-2</v>
      </c>
      <c r="BI19" s="759">
        <v>-5.2403968455863925E-2</v>
      </c>
      <c r="BJ19" s="760">
        <v>-3.4299999999999997</v>
      </c>
      <c r="BK19" s="758">
        <v>-7.919463087248324E-2</v>
      </c>
      <c r="BL19" s="759">
        <v>2.2937975243823683E-2</v>
      </c>
      <c r="BM19" s="760">
        <v>-10.423999999999999</v>
      </c>
      <c r="BN19" s="758">
        <v>2.0390670553935859</v>
      </c>
      <c r="BO19" s="761">
        <v>5.7453354135505927</v>
      </c>
      <c r="BP19" s="757">
        <v>-4.3550000000000004</v>
      </c>
      <c r="BQ19" s="758">
        <f t="shared" si="55"/>
        <v>-0.58221412125863381</v>
      </c>
      <c r="BR19" s="759">
        <f>BP19/BD19-1</f>
        <v>0.1454497632824836</v>
      </c>
      <c r="BS19" s="760">
        <v>-6.0889999999999986</v>
      </c>
      <c r="BT19" s="758">
        <f t="shared" si="56"/>
        <v>0.39816303099885153</v>
      </c>
      <c r="BU19" s="759">
        <f t="shared" si="57"/>
        <v>0.63463087248322125</v>
      </c>
      <c r="BV19" s="760">
        <v>-6.5749999999999993</v>
      </c>
      <c r="BW19" s="758">
        <f t="shared" si="58"/>
        <v>7.9816061750697997E-2</v>
      </c>
      <c r="BX19" s="759">
        <f>BV19/BJ19-1</f>
        <v>0.9169096209912535</v>
      </c>
      <c r="BY19" s="760">
        <v>-2.5970000000000049</v>
      </c>
      <c r="BZ19" s="758">
        <f t="shared" ref="BZ19" si="62">BY19/BV19-1</f>
        <v>-0.60501901140684333</v>
      </c>
      <c r="CA19" s="761">
        <f>BY19/BM19-1</f>
        <v>-0.75086339217191056</v>
      </c>
      <c r="CB19" s="757">
        <v>-6.0024000000000051</v>
      </c>
      <c r="CC19" s="758">
        <f>CB19/BY19-1</f>
        <v>1.3112822487485536</v>
      </c>
      <c r="CD19" s="759">
        <f>CB19/BP19-1</f>
        <v>0.37827784156142474</v>
      </c>
      <c r="CE19" s="760">
        <v>-7.960999999999995</v>
      </c>
      <c r="CF19" s="758">
        <f t="shared" si="59"/>
        <v>0.32630281220844792</v>
      </c>
      <c r="CG19" s="759">
        <f>CE19/BS19-1</f>
        <v>0.30743964526194723</v>
      </c>
      <c r="CH19" s="760">
        <v>-5.9085837840000002</v>
      </c>
      <c r="CI19" s="758">
        <f t="shared" si="60"/>
        <v>-0.25780884511995927</v>
      </c>
      <c r="CJ19" s="759">
        <f>CH19/BV19-1</f>
        <v>-0.10135607847908734</v>
      </c>
      <c r="CK19" s="760">
        <f>CK20-CK18</f>
        <v>-10.514902787999997</v>
      </c>
      <c r="CL19" s="758">
        <f t="shared" si="61"/>
        <v>0.77959781436518871</v>
      </c>
      <c r="CM19" s="761">
        <f>CK19/BY19-1</f>
        <v>3.0488651474778505</v>
      </c>
    </row>
    <row r="20" spans="1:92" s="22" customFormat="1" ht="16.2" customHeight="1">
      <c r="A20" s="173">
        <f t="shared" si="0"/>
        <v>18</v>
      </c>
      <c r="B20" s="68" t="s">
        <v>361</v>
      </c>
      <c r="C20" s="69" t="s">
        <v>326</v>
      </c>
      <c r="D20" s="282">
        <f>D18+D19</f>
        <v>2.172365401</v>
      </c>
      <c r="E20" s="283">
        <f t="shared" ref="E20:G20" si="63">E18+E19</f>
        <v>2.8135442610000005</v>
      </c>
      <c r="F20" s="283">
        <f t="shared" si="63"/>
        <v>2.1501264099999995</v>
      </c>
      <c r="G20" s="284">
        <f t="shared" si="63"/>
        <v>-12.266637727000001</v>
      </c>
      <c r="H20" s="285">
        <f>H18+H19</f>
        <v>1.9383199119999999</v>
      </c>
      <c r="I20" s="243">
        <f>H20/G20-1</f>
        <v>-1.1580155830096439</v>
      </c>
      <c r="J20" s="244">
        <f>H20/D20-1</f>
        <v>-0.10773762502950124</v>
      </c>
      <c r="K20" s="264">
        <f>K18+K19</f>
        <v>3.8465093720000003</v>
      </c>
      <c r="L20" s="243">
        <f>K20/H20-1</f>
        <v>0.98445537714725839</v>
      </c>
      <c r="M20" s="244">
        <f>K20/E20-1</f>
        <v>0.36714016741036071</v>
      </c>
      <c r="N20" s="264">
        <f>N18+N19</f>
        <v>2.8295140799999992</v>
      </c>
      <c r="O20" s="243">
        <f>N20/K20-1</f>
        <v>-0.2643943361747777</v>
      </c>
      <c r="P20" s="244">
        <f>N20/F20-1</f>
        <v>0.31597568721552505</v>
      </c>
      <c r="Q20" s="264">
        <f>Q18+Q19</f>
        <v>6.2491662070000018</v>
      </c>
      <c r="R20" s="243">
        <f>Q20/N20-1</f>
        <v>1.2085651565303408</v>
      </c>
      <c r="S20" s="246">
        <f>IFERROR((Q20-G20)/G20,)</f>
        <v>-1.5094440991963929</v>
      </c>
      <c r="T20" s="263">
        <f>T18+T19</f>
        <v>5.9259946790000013</v>
      </c>
      <c r="U20" s="243">
        <f>T20/Q20-1</f>
        <v>-5.1714343529221551E-2</v>
      </c>
      <c r="V20" s="244">
        <f>T20/H20-1</f>
        <v>2.0572841161629678</v>
      </c>
      <c r="W20" s="264">
        <f>W18+W19</f>
        <v>7.6268230319999981</v>
      </c>
      <c r="X20" s="243">
        <f>W20/T20-1</f>
        <v>0.28701145463853295</v>
      </c>
      <c r="Y20" s="244">
        <f>W20/K20-1</f>
        <v>0.98279070565072257</v>
      </c>
      <c r="Z20" s="264">
        <f>Z18+Z19</f>
        <v>9.5029999999999966</v>
      </c>
      <c r="AA20" s="243">
        <f>Z20/W20-1</f>
        <v>0.24599718128086745</v>
      </c>
      <c r="AB20" s="244">
        <f>Z20/N20-1</f>
        <v>2.3585271998363759</v>
      </c>
      <c r="AC20" s="264">
        <f>AC18+AC19</f>
        <v>10.337706879999997</v>
      </c>
      <c r="AD20" s="243">
        <f>AC20/Z20-1</f>
        <v>8.7836144375460501E-2</v>
      </c>
      <c r="AE20" s="246">
        <f>AC20/Q20-1</f>
        <v>0.65425378963680259</v>
      </c>
      <c r="AF20" s="263">
        <f>AF18+AF19</f>
        <v>11.404221072999997</v>
      </c>
      <c r="AG20" s="243">
        <f>AF20/AC20-1</f>
        <v>0.10316738570556172</v>
      </c>
      <c r="AH20" s="244">
        <f>AF20/T20-1</f>
        <v>0.92443997855975701</v>
      </c>
      <c r="AI20" s="264">
        <f>AI18+AI19</f>
        <v>4.72</v>
      </c>
      <c r="AJ20" s="243">
        <f>AI20/AF20-1</f>
        <v>-0.58611816012802387</v>
      </c>
      <c r="AK20" s="244">
        <f>AI20/W20-1</f>
        <v>-0.38113156943642046</v>
      </c>
      <c r="AL20" s="264">
        <f>AL18+AL19</f>
        <v>8.8266484040000019</v>
      </c>
      <c r="AM20" s="243">
        <f>AL20/AI20-1</f>
        <v>0.87005262796610228</v>
      </c>
      <c r="AN20" s="244">
        <f>AL20/Z20-1</f>
        <v>-7.1172429338103194E-2</v>
      </c>
      <c r="AO20" s="264">
        <f>AO18+AO19</f>
        <v>13.214561511999996</v>
      </c>
      <c r="AP20" s="243">
        <f>AO20/AL20-1</f>
        <v>0.49712109366580282</v>
      </c>
      <c r="AQ20" s="246">
        <f>AO20/AC20-1</f>
        <v>0.27828750276966652</v>
      </c>
      <c r="AR20" s="263">
        <f>AR18+AR19</f>
        <v>9.5569875999999994</v>
      </c>
      <c r="AS20" s="243">
        <f>AR20/AO20-1</f>
        <v>-0.27678360032442961</v>
      </c>
      <c r="AT20" s="244">
        <f>AR20/AF20-1</f>
        <v>-0.16197804840642782</v>
      </c>
      <c r="AU20" s="264">
        <f>AU18+AU19</f>
        <v>12.059000000000003</v>
      </c>
      <c r="AV20" s="243">
        <f>AU20/AR20-1</f>
        <v>0.26179927239834488</v>
      </c>
      <c r="AW20" s="244">
        <f>AU20/AI20-1</f>
        <v>1.5548728813559332</v>
      </c>
      <c r="AX20" s="264">
        <f>AX18+AX19</f>
        <v>12.524222113000002</v>
      </c>
      <c r="AY20" s="243">
        <f>AX20/AU20-1</f>
        <v>3.8578830168338962E-2</v>
      </c>
      <c r="AZ20" s="244">
        <f>AX20/AL20-1</f>
        <v>0.41891027485861554</v>
      </c>
      <c r="BA20" s="264">
        <f>BA18+BA19</f>
        <v>9.6449645159999911</v>
      </c>
      <c r="BB20" s="243">
        <f>BA20/AX20-1</f>
        <v>-0.22989512410606117</v>
      </c>
      <c r="BC20" s="246">
        <f>BA20/AO20-1</f>
        <v>-0.27012602671367447</v>
      </c>
      <c r="BD20" s="263">
        <f>BD18+BD19</f>
        <v>12.816998</v>
      </c>
      <c r="BE20" s="243">
        <f>BD20/BA20-1</f>
        <v>0.32887974639387596</v>
      </c>
      <c r="BF20" s="244">
        <f>BD20/AR20-1</f>
        <v>0.34111275816660069</v>
      </c>
      <c r="BG20" s="264">
        <f>BG18+BG19</f>
        <v>13.807799999999995</v>
      </c>
      <c r="BH20" s="243">
        <f>BG20/BD20-1</f>
        <v>7.7303749286689039E-2</v>
      </c>
      <c r="BI20" s="244">
        <f>BG20/AU20-1</f>
        <v>0.14502031677585148</v>
      </c>
      <c r="BJ20" s="264">
        <f>BJ18+BJ19</f>
        <v>18.716939999999997</v>
      </c>
      <c r="BK20" s="243">
        <f>BJ20/BG20-1</f>
        <v>0.35553382870551453</v>
      </c>
      <c r="BL20" s="244">
        <f>BJ20/AX20-1</f>
        <v>0.49445928306972653</v>
      </c>
      <c r="BM20" s="264">
        <f>BM18+BM19</f>
        <v>30.037000000000006</v>
      </c>
      <c r="BN20" s="243">
        <f>BM20/BJ20-1</f>
        <v>0.60480292184513118</v>
      </c>
      <c r="BO20" s="246">
        <f>BM20/BA20-1</f>
        <v>2.1142675486438289</v>
      </c>
      <c r="BP20" s="263">
        <f>BP18+BP19</f>
        <v>18.774999999999999</v>
      </c>
      <c r="BQ20" s="243">
        <f t="shared" si="55"/>
        <v>-0.37493757698838115</v>
      </c>
      <c r="BR20" s="244">
        <f>BP20/BD20-1</f>
        <v>0.46485159785466124</v>
      </c>
      <c r="BS20" s="264">
        <f>BS18+BS19</f>
        <v>18.560000000000009</v>
      </c>
      <c r="BT20" s="243">
        <f>BS20/BP20-1</f>
        <v>-1.1451398135818303E-2</v>
      </c>
      <c r="BU20" s="244">
        <f t="shared" si="57"/>
        <v>0.34416778922058655</v>
      </c>
      <c r="BV20" s="264">
        <f>BV18+BV19</f>
        <v>21.194000000000003</v>
      </c>
      <c r="BW20" s="243">
        <f>BV20/BS20-1</f>
        <v>0.14191810344827549</v>
      </c>
      <c r="BX20" s="244">
        <f>BV20/BJ20-1</f>
        <v>0.13234321422198314</v>
      </c>
      <c r="BY20" s="264">
        <f>BY18+BY19</f>
        <v>15.698429602000001</v>
      </c>
      <c r="BZ20" s="243">
        <f>BY20/BV20-1</f>
        <v>-0.25929840511465518</v>
      </c>
      <c r="CA20" s="246">
        <f>BY20/BM20-1</f>
        <v>-0.47736359816226659</v>
      </c>
      <c r="CB20" s="263">
        <f>CB18+CB19</f>
        <v>26.084</v>
      </c>
      <c r="CC20" s="243">
        <f>CB20/BY20-1</f>
        <v>0.66156747275389027</v>
      </c>
      <c r="CD20" s="244">
        <f>CB20/BP20-1</f>
        <v>0.38929427430093222</v>
      </c>
      <c r="CE20" s="264">
        <f>CE18+CE19</f>
        <v>26.580000000000002</v>
      </c>
      <c r="CF20" s="243">
        <f>CE20/CB20-1</f>
        <v>1.9015488422021276E-2</v>
      </c>
      <c r="CG20" s="244">
        <f>CE20/BS20-1</f>
        <v>0.43211206896551668</v>
      </c>
      <c r="CH20" s="264">
        <f>CH18+CH19</f>
        <v>16.485380503999998</v>
      </c>
      <c r="CI20" s="243">
        <f>CH20/CE20-1</f>
        <v>-0.37978252430398807</v>
      </c>
      <c r="CJ20" s="244">
        <f>CH20/BV20-1</f>
        <v>-0.22216757082193095</v>
      </c>
      <c r="CK20" s="264">
        <v>28.398</v>
      </c>
      <c r="CL20" s="243">
        <f>CK20/CH20-1</f>
        <v>0.72261719971277172</v>
      </c>
      <c r="CM20" s="246">
        <f>CK20/BY20-1</f>
        <v>0.80897075185036704</v>
      </c>
    </row>
    <row r="21" spans="1:92" s="224" customFormat="1" ht="16.2" customHeight="1">
      <c r="A21" s="173">
        <f t="shared" si="0"/>
        <v>19</v>
      </c>
      <c r="B21" s="222" t="s">
        <v>133</v>
      </c>
      <c r="C21" s="223" t="s">
        <v>133</v>
      </c>
      <c r="D21" s="265">
        <f>D20/D$4</f>
        <v>0.25172252618771723</v>
      </c>
      <c r="E21" s="266">
        <f>E20/E$4</f>
        <v>0.28975739042224513</v>
      </c>
      <c r="F21" s="266">
        <f>F20/F$4</f>
        <v>0.25236225469483564</v>
      </c>
      <c r="G21" s="267">
        <f>G20/G$4</f>
        <v>-1.5314154465667917</v>
      </c>
      <c r="H21" s="268">
        <f>H20/H$4</f>
        <v>0.19718412126144455</v>
      </c>
      <c r="I21" s="267"/>
      <c r="J21" s="266"/>
      <c r="K21" s="269">
        <f>K20/K$4</f>
        <v>0.33564654205933681</v>
      </c>
      <c r="L21" s="267"/>
      <c r="M21" s="266"/>
      <c r="N21" s="269">
        <f>N20/N$4</f>
        <v>0.24371352971576221</v>
      </c>
      <c r="O21" s="267"/>
      <c r="P21" s="266"/>
      <c r="Q21" s="269">
        <f>Q20/Q$4</f>
        <v>0.42855343622274045</v>
      </c>
      <c r="R21" s="267"/>
      <c r="S21" s="270"/>
      <c r="T21" s="268">
        <f>T20/T$4</f>
        <v>0.36596027166059414</v>
      </c>
      <c r="U21" s="267"/>
      <c r="V21" s="266"/>
      <c r="W21" s="269">
        <f>W20/W$4</f>
        <v>0.35373234228468059</v>
      </c>
      <c r="X21" s="267"/>
      <c r="Y21" s="266"/>
      <c r="Z21" s="269">
        <f>Z20/Z$4</f>
        <v>0.45126731310885115</v>
      </c>
      <c r="AA21" s="267"/>
      <c r="AB21" s="266"/>
      <c r="AC21" s="269">
        <f>AC20/AC$4</f>
        <v>0.46314795063712427</v>
      </c>
      <c r="AD21" s="267"/>
      <c r="AE21" s="270"/>
      <c r="AF21" s="268">
        <f>AF20/AF$4</f>
        <v>0.53218633967987294</v>
      </c>
      <c r="AG21" s="267"/>
      <c r="AH21" s="266"/>
      <c r="AI21" s="269">
        <f>AI20/AI$4</f>
        <v>0.32350638982597119</v>
      </c>
      <c r="AJ21" s="267"/>
      <c r="AK21" s="266"/>
      <c r="AL21" s="269">
        <f>AL20/AL$4</f>
        <v>0.45116787998364355</v>
      </c>
      <c r="AM21" s="267"/>
      <c r="AN21" s="266"/>
      <c r="AO21" s="269">
        <f>AO20/AO$4</f>
        <v>0.63294583966369378</v>
      </c>
      <c r="AP21" s="267"/>
      <c r="AQ21" s="270"/>
      <c r="AR21" s="268">
        <f>AR20/AR$4</f>
        <v>0.4482639587242026</v>
      </c>
      <c r="AS21" s="267"/>
      <c r="AT21" s="266"/>
      <c r="AU21" s="269">
        <f>AU20/AU$4</f>
        <v>0.40891827738216352</v>
      </c>
      <c r="AV21" s="267"/>
      <c r="AW21" s="266"/>
      <c r="AX21" s="269">
        <f>AX20/AX$4</f>
        <v>0.51190313549415523</v>
      </c>
      <c r="AY21" s="267"/>
      <c r="AZ21" s="266"/>
      <c r="BA21" s="269">
        <f>BA20/BA$4</f>
        <v>0.38092276919431256</v>
      </c>
      <c r="BB21" s="267"/>
      <c r="BC21" s="270"/>
      <c r="BD21" s="268">
        <f>BD20/BD$4</f>
        <v>0.36225652186201635</v>
      </c>
      <c r="BE21" s="267"/>
      <c r="BF21" s="266"/>
      <c r="BG21" s="269">
        <f>BG20/BG$4</f>
        <v>0.42246359074776635</v>
      </c>
      <c r="BH21" s="267"/>
      <c r="BI21" s="266"/>
      <c r="BJ21" s="269">
        <f>BJ20/BJ$4</f>
        <v>0.56261091739810021</v>
      </c>
      <c r="BK21" s="267"/>
      <c r="BL21" s="266"/>
      <c r="BM21" s="269">
        <f>BM20/BM$4</f>
        <v>0.74225912471890698</v>
      </c>
      <c r="BN21" s="267"/>
      <c r="BO21" s="270"/>
      <c r="BP21" s="268">
        <f>BP20/BP$4</f>
        <v>0.48173141068404579</v>
      </c>
      <c r="BQ21" s="267"/>
      <c r="BR21" s="266"/>
      <c r="BS21" s="269">
        <f>BS20/BS$4</f>
        <v>0.40437491829709371</v>
      </c>
      <c r="BT21" s="267"/>
      <c r="BU21" s="266"/>
      <c r="BV21" s="269">
        <f>BV20/BV$4</f>
        <v>0.43929030385938733</v>
      </c>
      <c r="BW21" s="267"/>
      <c r="BX21" s="266"/>
      <c r="BY21" s="269">
        <f>BY20/BY$4</f>
        <v>0.33397361136049358</v>
      </c>
      <c r="BZ21" s="267"/>
      <c r="CA21" s="270"/>
      <c r="CB21" s="268">
        <f>CB20/CB$4</f>
        <v>0.51775541396216684</v>
      </c>
      <c r="CC21" s="267"/>
      <c r="CD21" s="266"/>
      <c r="CE21" s="269">
        <f>CE20/CE$4</f>
        <v>0.45249485027493574</v>
      </c>
      <c r="CF21" s="267"/>
      <c r="CG21" s="266"/>
      <c r="CH21" s="269">
        <f>CH20/CH$4</f>
        <v>0.27746626222775772</v>
      </c>
      <c r="CI21" s="267"/>
      <c r="CJ21" s="266"/>
      <c r="CK21" s="269">
        <f>ABS(CK20/CK$4)</f>
        <v>0.3816730283318101</v>
      </c>
      <c r="CL21" s="267"/>
      <c r="CM21" s="270"/>
    </row>
    <row r="22" spans="1:92" s="81" customFormat="1" ht="16.2" customHeight="1">
      <c r="A22" s="173">
        <f t="shared" si="0"/>
        <v>20</v>
      </c>
      <c r="B22" s="79" t="s">
        <v>91</v>
      </c>
      <c r="C22" s="80" t="s">
        <v>32</v>
      </c>
      <c r="D22" s="286">
        <v>3.2000000000000001E-2</v>
      </c>
      <c r="E22" s="287">
        <v>3.3000000000000002E-2</v>
      </c>
      <c r="F22" s="287">
        <v>5.6000000000000001E-2</v>
      </c>
      <c r="G22" s="288">
        <v>0.10299999999999999</v>
      </c>
      <c r="H22" s="289">
        <v>0.17799999999999999</v>
      </c>
      <c r="I22" s="290">
        <f>H22/G22-1</f>
        <v>0.72815533980582536</v>
      </c>
      <c r="J22" s="291">
        <f>H22/D22-1</f>
        <v>4.5625</v>
      </c>
      <c r="K22" s="292">
        <v>0.104</v>
      </c>
      <c r="L22" s="290">
        <f>K22/H22-1</f>
        <v>-0.4157303370786517</v>
      </c>
      <c r="M22" s="291">
        <f>K22/E22-1</f>
        <v>2.1515151515151514</v>
      </c>
      <c r="N22" s="292">
        <v>0.191</v>
      </c>
      <c r="O22" s="290">
        <f>N22/K22-1</f>
        <v>0.83653846153846168</v>
      </c>
      <c r="P22" s="291">
        <f>N22/F22-1</f>
        <v>2.4107142857142856</v>
      </c>
      <c r="Q22" s="292">
        <v>0.28599999999999998</v>
      </c>
      <c r="R22" s="280">
        <f>Q22/N22-1</f>
        <v>0.4973821989528795</v>
      </c>
      <c r="S22" s="281">
        <f>IFERROR((Q22-G22)/G22,)</f>
        <v>1.7766990291262137</v>
      </c>
      <c r="T22" s="289">
        <v>0.248</v>
      </c>
      <c r="U22" s="290">
        <f>T22/Q22-1</f>
        <v>-0.13286713286713281</v>
      </c>
      <c r="V22" s="291">
        <f>IFERROR(T22/H22-1,)</f>
        <v>0.39325842696629221</v>
      </c>
      <c r="W22" s="292">
        <v>0.27300000000000002</v>
      </c>
      <c r="X22" s="290">
        <f>W22/T22-1</f>
        <v>0.10080645161290325</v>
      </c>
      <c r="Y22" s="291">
        <f>IFERROR(W22/K22-1,)</f>
        <v>1.6250000000000004</v>
      </c>
      <c r="Z22" s="292">
        <v>0.311</v>
      </c>
      <c r="AA22" s="290">
        <f>Z22/W22-1</f>
        <v>0.13919413919413914</v>
      </c>
      <c r="AB22" s="291">
        <f>IFERROR(Z22/N22-1,)</f>
        <v>0.62827225130890052</v>
      </c>
      <c r="AC22" s="292">
        <v>0.38500000000000001</v>
      </c>
      <c r="AD22" s="290">
        <f>AC22/Z22-1</f>
        <v>0.23794212218649524</v>
      </c>
      <c r="AE22" s="293">
        <f>IFERROR(AC22/Q22-1,)</f>
        <v>0.34615384615384626</v>
      </c>
      <c r="AF22" s="289">
        <v>0.442</v>
      </c>
      <c r="AG22" s="290">
        <f>AF22/AC22-1</f>
        <v>0.14805194805194799</v>
      </c>
      <c r="AH22" s="291">
        <f>IFERROR(AF22/T22-1,)</f>
        <v>0.782258064516129</v>
      </c>
      <c r="AI22" s="292">
        <v>0.51</v>
      </c>
      <c r="AJ22" s="290">
        <f>AI22/AF22-1</f>
        <v>0.15384615384615397</v>
      </c>
      <c r="AK22" s="291">
        <f>IFERROR(AI22/W22-1,)</f>
        <v>0.86813186813186793</v>
      </c>
      <c r="AL22" s="292">
        <v>0.41500000000000004</v>
      </c>
      <c r="AM22" s="290">
        <f>AL22/AI22-1</f>
        <v>-0.18627450980392146</v>
      </c>
      <c r="AN22" s="291">
        <f>IFERROR(AL22/Z22-1,)</f>
        <v>0.33440514469453397</v>
      </c>
      <c r="AO22" s="292">
        <v>0.71600000000000019</v>
      </c>
      <c r="AP22" s="290">
        <f>AO22/AL22-1</f>
        <v>0.72530120481927751</v>
      </c>
      <c r="AQ22" s="293">
        <f>IFERROR(AO22/AC22-1,)</f>
        <v>0.85974025974026014</v>
      </c>
      <c r="AR22" s="289">
        <v>0.58561300000000005</v>
      </c>
      <c r="AS22" s="290">
        <f>AR22/AO22-1</f>
        <v>-0.18210474860335213</v>
      </c>
      <c r="AT22" s="291">
        <f>IFERROR(AR22/AF22-1,)</f>
        <v>0.3249162895927602</v>
      </c>
      <c r="AU22" s="292">
        <v>0.56480300000000006</v>
      </c>
      <c r="AV22" s="290">
        <f>AU22/AR22-1</f>
        <v>-3.553541331903487E-2</v>
      </c>
      <c r="AW22" s="291">
        <f>IFERROR(AU22/AI22-1,)</f>
        <v>0.10745686274509803</v>
      </c>
      <c r="AX22" s="292">
        <v>0.63255399999999973</v>
      </c>
      <c r="AY22" s="290">
        <f>AX22/AU22-1</f>
        <v>0.1199550993886358</v>
      </c>
      <c r="AZ22" s="291">
        <f>IFERROR(AX22/AL22-1,)</f>
        <v>0.5242265060240956</v>
      </c>
      <c r="BA22" s="292">
        <v>0.74003000000000019</v>
      </c>
      <c r="BB22" s="290">
        <f>BA22/AX22-1</f>
        <v>0.16990802366280278</v>
      </c>
      <c r="BC22" s="293">
        <f>IFERROR(BA22/AO22-1,)</f>
        <v>3.3561452513966472E-2</v>
      </c>
      <c r="BD22" s="289">
        <v>0.94599999999999995</v>
      </c>
      <c r="BE22" s="290">
        <f>BD22/BA22-1</f>
        <v>0.27832655432887821</v>
      </c>
      <c r="BF22" s="291">
        <f>IFERROR(BD22/AR22-1,)</f>
        <v>0.61540129744387473</v>
      </c>
      <c r="BG22" s="292">
        <v>0.97399999999999998</v>
      </c>
      <c r="BH22" s="290">
        <f>BG22/BD22-1</f>
        <v>2.9598308668076223E-2</v>
      </c>
      <c r="BI22" s="291">
        <f>IFERROR(BG22/AU22-1,)</f>
        <v>0.72449508943826402</v>
      </c>
      <c r="BJ22" s="292">
        <v>1.0029999999999999</v>
      </c>
      <c r="BK22" s="290">
        <f>BJ22/BG22-1</f>
        <v>2.9774127310061571E-2</v>
      </c>
      <c r="BL22" s="291">
        <f>IFERROR(BJ22/AX22-1,)</f>
        <v>0.5856353765844502</v>
      </c>
      <c r="BM22" s="292">
        <v>0.97599999999999998</v>
      </c>
      <c r="BN22" s="290">
        <f>BM22/BJ22-1</f>
        <v>-2.6919242273180322E-2</v>
      </c>
      <c r="BO22" s="293">
        <f>IFERROR(BM22/BA22-1,)</f>
        <v>0.31886545140061862</v>
      </c>
      <c r="BP22" s="289">
        <v>0.984205</v>
      </c>
      <c r="BQ22" s="290">
        <f>BP22/BM22-1</f>
        <v>8.4067622950820819E-3</v>
      </c>
      <c r="BR22" s="291">
        <f>IFERROR(BP22/BD22-1,)</f>
        <v>4.0385835095137379E-2</v>
      </c>
      <c r="BS22" s="292">
        <v>1.0329999999999999</v>
      </c>
      <c r="BT22" s="290">
        <f t="shared" ref="BT22" si="64">BS22/BP22-1</f>
        <v>4.957808586625756E-2</v>
      </c>
      <c r="BU22" s="291">
        <f>BS22/BG22-1</f>
        <v>6.0574948665297779E-2</v>
      </c>
      <c r="BV22" s="292">
        <v>1.103</v>
      </c>
      <c r="BW22" s="290">
        <f t="shared" ref="BW22" si="65">BV22/BS22-1</f>
        <v>6.776379477250738E-2</v>
      </c>
      <c r="BX22" s="291">
        <f>IFERROR(BV22/BJ22-1,)</f>
        <v>9.9700897308075964E-2</v>
      </c>
      <c r="BY22" s="292">
        <v>1.1579999999999999</v>
      </c>
      <c r="BZ22" s="290">
        <f>BY22/BV22-1</f>
        <v>4.9864007252946374E-2</v>
      </c>
      <c r="CA22" s="293">
        <f>IFERROR(BY22/BM22-1,)</f>
        <v>0.18647540983606548</v>
      </c>
      <c r="CB22" s="289">
        <v>1.159778</v>
      </c>
      <c r="CC22" s="290">
        <f>CB22/BY22-1</f>
        <v>1.5354058721934738E-3</v>
      </c>
      <c r="CD22" s="291">
        <f>IFERROR(CB22/BP22-1,)</f>
        <v>0.17839068080328802</v>
      </c>
      <c r="CE22" s="292">
        <v>1.1765669999999999</v>
      </c>
      <c r="CF22" s="290">
        <f t="shared" ref="CF22" si="66">CE22/CB22-1</f>
        <v>1.4476046277822174E-2</v>
      </c>
      <c r="CG22" s="291">
        <f>CE22/BS22-1</f>
        <v>0.13898063891577928</v>
      </c>
      <c r="CH22" s="292">
        <v>1.204</v>
      </c>
      <c r="CI22" s="290">
        <f t="shared" ref="CI22" si="67">CH22/CE22-1</f>
        <v>2.3316139242389067E-2</v>
      </c>
      <c r="CJ22" s="291">
        <f>CH22/BV22-1</f>
        <v>9.1568449682683628E-2</v>
      </c>
      <c r="CK22" s="292">
        <v>3.6640000000000001</v>
      </c>
      <c r="CL22" s="290">
        <f t="shared" ref="CL22" si="68">CK22/CH22-1</f>
        <v>2.0431893687707645</v>
      </c>
      <c r="CM22" s="293">
        <f>CK22/BY22-1</f>
        <v>2.1640759930915374</v>
      </c>
      <c r="CN22" s="224"/>
    </row>
    <row r="23" spans="1:92" s="57" customFormat="1" ht="16.2" customHeight="1">
      <c r="A23" s="173">
        <f t="shared" si="0"/>
        <v>21</v>
      </c>
      <c r="B23" s="54" t="s">
        <v>33</v>
      </c>
      <c r="C23" s="55" t="s">
        <v>33</v>
      </c>
      <c r="D23" s="239">
        <v>3.0720000000000001</v>
      </c>
      <c r="E23" s="240">
        <v>3.1930000000000001</v>
      </c>
      <c r="F23" s="240">
        <v>2.806</v>
      </c>
      <c r="G23" s="241">
        <v>1.9530000000000001</v>
      </c>
      <c r="H23" s="242">
        <v>2.758</v>
      </c>
      <c r="I23" s="243">
        <f>H23/G23-1</f>
        <v>0.41218637992831542</v>
      </c>
      <c r="J23" s="244">
        <f>H23/D23-1</f>
        <v>-0.10221354166666663</v>
      </c>
      <c r="K23" s="245">
        <v>4.3440000000000003</v>
      </c>
      <c r="L23" s="243">
        <f>K23/H23-1</f>
        <v>0.57505438723712854</v>
      </c>
      <c r="M23" s="244">
        <f>K23/E23-1</f>
        <v>0.36047604134043221</v>
      </c>
      <c r="N23" s="245">
        <v>4.3209999999999997</v>
      </c>
      <c r="O23" s="243">
        <f>N23/K23-1</f>
        <v>-5.2946593001842457E-3</v>
      </c>
      <c r="P23" s="244">
        <f>N23/F23-1</f>
        <v>0.53991446899501061</v>
      </c>
      <c r="Q23" s="245">
        <v>6.8119999999999985</v>
      </c>
      <c r="R23" s="243">
        <f>Q23/N23-1</f>
        <v>0.57648692432307302</v>
      </c>
      <c r="S23" s="246">
        <f>IFERROR((Q23-G23)/G23,)</f>
        <v>2.4879672299027127</v>
      </c>
      <c r="T23" s="242">
        <v>7.6930000000000023</v>
      </c>
      <c r="U23" s="243">
        <f>T23/Q23-1</f>
        <v>0.12933059307105177</v>
      </c>
      <c r="V23" s="244">
        <f>T23/H23-1</f>
        <v>1.7893401015228436</v>
      </c>
      <c r="W23" s="245">
        <v>9.8409999999999975</v>
      </c>
      <c r="X23" s="243">
        <f>W23/T23-1</f>
        <v>0.27921487066163975</v>
      </c>
      <c r="Y23" s="244">
        <f>W23/K23-1</f>
        <v>1.2654235727440142</v>
      </c>
      <c r="Z23" s="245">
        <v>12.082728178</v>
      </c>
      <c r="AA23" s="243">
        <f>Z23/W23-1</f>
        <v>0.22779475439487884</v>
      </c>
      <c r="AB23" s="244">
        <f>Z23/N23-1</f>
        <v>1.796280531821338</v>
      </c>
      <c r="AC23" s="245">
        <v>13.309271822000005</v>
      </c>
      <c r="AD23" s="243">
        <f>AC23/Z23-1</f>
        <v>0.10151214410610288</v>
      </c>
      <c r="AE23" s="246">
        <f>AC23/Q23-1</f>
        <v>0.95379797739283734</v>
      </c>
      <c r="AF23" s="242">
        <v>13.875999999999998</v>
      </c>
      <c r="AG23" s="243">
        <f>AF23/AC23-1</f>
        <v>4.2581456414707786E-2</v>
      </c>
      <c r="AH23" s="244">
        <f>AF23/T23-1</f>
        <v>0.80371766541011236</v>
      </c>
      <c r="AI23" s="245">
        <v>6.8772617620000007</v>
      </c>
      <c r="AJ23" s="243">
        <f>AI23/AF23-1</f>
        <v>-0.50437721519169776</v>
      </c>
      <c r="AK23" s="244">
        <f>AI23/W23-1</f>
        <v>-0.30116230444060543</v>
      </c>
      <c r="AL23" s="245">
        <v>12.280000000000001</v>
      </c>
      <c r="AM23" s="243">
        <f>AL23/AI23-1</f>
        <v>0.78559438697718131</v>
      </c>
      <c r="AN23" s="244">
        <f>AL23/Z23-1</f>
        <v>1.6326761563600245E-2</v>
      </c>
      <c r="AO23" s="245">
        <v>9.6597382379999992</v>
      </c>
      <c r="AP23" s="243">
        <f>AO23/AL23-1</f>
        <v>-0.21337636498371348</v>
      </c>
      <c r="AQ23" s="246">
        <f>AO23/AC23-1</f>
        <v>-0.27420986157690364</v>
      </c>
      <c r="AR23" s="242">
        <v>11.480613</v>
      </c>
      <c r="AS23" s="243">
        <f>AR23/AO23-1</f>
        <v>0.18850146009515512</v>
      </c>
      <c r="AT23" s="244">
        <f>AR23/AF23-1</f>
        <v>-0.17262806284231758</v>
      </c>
      <c r="AU23" s="245">
        <v>16.654803000000005</v>
      </c>
      <c r="AV23" s="243">
        <f>AU23/AR23-1</f>
        <v>0.45068934907918279</v>
      </c>
      <c r="AW23" s="244">
        <f>AU23/AI23-1</f>
        <v>1.4217200938933816</v>
      </c>
      <c r="AX23" s="245">
        <v>13.961554000000001</v>
      </c>
      <c r="AY23" s="243">
        <f>AX23/AU23-1</f>
        <v>-0.16171004844668546</v>
      </c>
      <c r="AZ23" s="244">
        <f>AX23/AL23-1</f>
        <v>0.13693436482084698</v>
      </c>
      <c r="BA23" s="245">
        <v>12.139029999999995</v>
      </c>
      <c r="BB23" s="243">
        <f>BA23/AX23-1</f>
        <v>-0.13053876380809804</v>
      </c>
      <c r="BC23" s="246">
        <f>BA23/AO23-1</f>
        <v>0.2566624168185867</v>
      </c>
      <c r="BD23" s="242">
        <v>17.651</v>
      </c>
      <c r="BE23" s="243">
        <f>BD23/BA23-1</f>
        <v>0.45407005337329331</v>
      </c>
      <c r="BF23" s="244">
        <f>BD23/AR23-1</f>
        <v>0.53746145785072619</v>
      </c>
      <c r="BG23" s="245">
        <v>16.236999999999995</v>
      </c>
      <c r="BH23" s="243">
        <f>BG23/BD23-1</f>
        <v>-8.0108775706759117E-2</v>
      </c>
      <c r="BI23" s="244">
        <f>BG23/AU23-1</f>
        <v>-2.5086036742674733E-2</v>
      </c>
      <c r="BJ23" s="245">
        <v>18.483000000000001</v>
      </c>
      <c r="BK23" s="243">
        <f>BJ23/BG23-1</f>
        <v>0.13832604545174632</v>
      </c>
      <c r="BL23" s="244">
        <f>BJ23/AX23-1</f>
        <v>0.32384976629392392</v>
      </c>
      <c r="BM23" s="245">
        <v>20.404999999999998</v>
      </c>
      <c r="BN23" s="243">
        <f>BM23/BJ23-1</f>
        <v>0.10398744792512016</v>
      </c>
      <c r="BO23" s="246">
        <f>BM23/BA23-1</f>
        <v>0.68094155793337752</v>
      </c>
      <c r="BP23" s="242">
        <f>BP11+BP22</f>
        <v>20.875204999999998</v>
      </c>
      <c r="BQ23" s="243">
        <f>BP23/BM23-1</f>
        <v>2.3043616760597851E-2</v>
      </c>
      <c r="BR23" s="244">
        <f>BP23/BD23-1</f>
        <v>0.18266415500538202</v>
      </c>
      <c r="BS23" s="245">
        <f>BS11+BS22</f>
        <v>24.180000000000007</v>
      </c>
      <c r="BT23" s="243">
        <f>BS23/BP23-1</f>
        <v>0.15831197825362708</v>
      </c>
      <c r="BU23" s="244">
        <f>BS23/BG23-1</f>
        <v>0.48919135308246697</v>
      </c>
      <c r="BV23" s="245">
        <f>BV11+BV22</f>
        <v>25.767000000000003</v>
      </c>
      <c r="BW23" s="243">
        <f>BV23/BS23-1</f>
        <v>6.5632754342431543E-2</v>
      </c>
      <c r="BX23" s="244">
        <f>BV23/BJ23-1</f>
        <v>0.39409186820321396</v>
      </c>
      <c r="BY23" s="245">
        <f>BY11+BY22</f>
        <v>23.079000000000008</v>
      </c>
      <c r="BZ23" s="243">
        <f>BY23/BV23-1</f>
        <v>-0.1043194784026078</v>
      </c>
      <c r="CA23" s="246">
        <f>BY23/BM23-1</f>
        <v>0.13104631217838825</v>
      </c>
      <c r="CB23" s="242">
        <f>CB11+CB22</f>
        <v>27.667777999999995</v>
      </c>
      <c r="CC23" s="243">
        <f>CB23/BY23-1</f>
        <v>0.19882915204298213</v>
      </c>
      <c r="CD23" s="244">
        <f>CB23/BP23-1</f>
        <v>0.32538952312085079</v>
      </c>
      <c r="CE23" s="245">
        <f>CE11+CE22</f>
        <v>32.363566999999996</v>
      </c>
      <c r="CF23" s="243">
        <f>CE23/CB23-1</f>
        <v>0.16972049580562643</v>
      </c>
      <c r="CG23" s="244">
        <f>CE23/BS23-1</f>
        <v>0.33844363110008224</v>
      </c>
      <c r="CH23" s="245">
        <f>CH11+CH22</f>
        <v>30.156000000000002</v>
      </c>
      <c r="CI23" s="243">
        <f>CH23/CE23-1</f>
        <v>-6.821148608248262E-2</v>
      </c>
      <c r="CJ23" s="244">
        <f>CH23/BV23-1</f>
        <v>0.17033414832925842</v>
      </c>
      <c r="CK23" s="245">
        <f>CK22+CK11</f>
        <v>39.471499999999999</v>
      </c>
      <c r="CL23" s="243">
        <f>CK23/CH23-1</f>
        <v>0.30891033293540238</v>
      </c>
      <c r="CM23" s="246">
        <f>CK23/BY23-1</f>
        <v>0.71027774166991575</v>
      </c>
    </row>
    <row r="24" spans="1:92" s="225" customFormat="1" ht="16.2" customHeight="1" thickBot="1">
      <c r="A24" s="173">
        <f t="shared" si="0"/>
        <v>22</v>
      </c>
      <c r="B24" s="226" t="s">
        <v>133</v>
      </c>
      <c r="C24" s="226" t="s">
        <v>198</v>
      </c>
      <c r="D24" s="294">
        <f>D23/D$4</f>
        <v>0.35596755504055616</v>
      </c>
      <c r="E24" s="295">
        <f>E23/E$4</f>
        <v>0.32883625128733263</v>
      </c>
      <c r="F24" s="295">
        <f>F23/F$4</f>
        <v>0.32934272300469486</v>
      </c>
      <c r="G24" s="296">
        <f>G23/G$4</f>
        <v>0.24382022471910114</v>
      </c>
      <c r="H24" s="297">
        <f>H23/H$4</f>
        <v>0.28056968463886062</v>
      </c>
      <c r="I24" s="298"/>
      <c r="J24" s="299"/>
      <c r="K24" s="300">
        <f>K23/K$4</f>
        <v>0.37905759162303665</v>
      </c>
      <c r="L24" s="298"/>
      <c r="M24" s="299"/>
      <c r="N24" s="300">
        <f>N23/N$4</f>
        <v>0.3721791559000861</v>
      </c>
      <c r="O24" s="298"/>
      <c r="P24" s="299"/>
      <c r="Q24" s="300">
        <f>Q23/Q$4</f>
        <v>0.46715128240296244</v>
      </c>
      <c r="R24" s="298"/>
      <c r="S24" s="301"/>
      <c r="T24" s="297">
        <f>T23/T$4</f>
        <v>0.47508182548014583</v>
      </c>
      <c r="U24" s="298"/>
      <c r="V24" s="299"/>
      <c r="W24" s="300">
        <f>W23/W$4</f>
        <v>0.4564259542692824</v>
      </c>
      <c r="X24" s="298"/>
      <c r="Y24" s="299"/>
      <c r="Z24" s="300">
        <f>Z23/Z$4</f>
        <v>0.5737704177534112</v>
      </c>
      <c r="AA24" s="298"/>
      <c r="AB24" s="299"/>
      <c r="AC24" s="300">
        <f>AC23/AC$4</f>
        <v>0.5962794302822918</v>
      </c>
      <c r="AD24" s="298"/>
      <c r="AE24" s="301"/>
      <c r="AF24" s="297">
        <f>AF23/AF$4</f>
        <v>0.64753371599234677</v>
      </c>
      <c r="AG24" s="298"/>
      <c r="AH24" s="299"/>
      <c r="AI24" s="300">
        <f>AI23/AI$4</f>
        <v>0.47136400943068174</v>
      </c>
      <c r="AJ24" s="298"/>
      <c r="AK24" s="299"/>
      <c r="AL24" s="300">
        <f>AL23/AL$4</f>
        <v>0.62768350030668585</v>
      </c>
      <c r="AM24" s="298"/>
      <c r="AN24" s="299"/>
      <c r="AO24" s="300">
        <f>AO23/AO$4</f>
        <v>0.46267832076230919</v>
      </c>
      <c r="AP24" s="298"/>
      <c r="AQ24" s="301"/>
      <c r="AR24" s="297">
        <f>AR23/AR$4</f>
        <v>0.53849029080675426</v>
      </c>
      <c r="AS24" s="298"/>
      <c r="AT24" s="299"/>
      <c r="AU24" s="300">
        <f>AU23/AU$4</f>
        <v>0.56476103763987806</v>
      </c>
      <c r="AV24" s="298"/>
      <c r="AW24" s="299"/>
      <c r="AX24" s="300">
        <f>AX23/AX$4</f>
        <v>0.57065127115180259</v>
      </c>
      <c r="AY24" s="298"/>
      <c r="AZ24" s="299"/>
      <c r="BA24" s="300">
        <f>BA23/BA$4</f>
        <v>0.47942456556082141</v>
      </c>
      <c r="BB24" s="298"/>
      <c r="BC24" s="301"/>
      <c r="BD24" s="297">
        <f>BD23/BD$4</f>
        <v>0.49888358158333568</v>
      </c>
      <c r="BE24" s="298"/>
      <c r="BF24" s="299"/>
      <c r="BG24" s="300">
        <f>BG23/BG$4</f>
        <v>0.49678741892057265</v>
      </c>
      <c r="BH24" s="298"/>
      <c r="BI24" s="299"/>
      <c r="BJ24" s="300">
        <f>BJ23/BJ$4</f>
        <v>0.55557893471203557</v>
      </c>
      <c r="BK24" s="298"/>
      <c r="BL24" s="299"/>
      <c r="BM24" s="300">
        <f>BM23/BM$4</f>
        <v>0.50423802110361526</v>
      </c>
      <c r="BN24" s="298"/>
      <c r="BO24" s="301"/>
      <c r="BP24" s="297">
        <f>BP23/BP$4</f>
        <v>0.53561874583055369</v>
      </c>
      <c r="BQ24" s="298"/>
      <c r="BR24" s="299"/>
      <c r="BS24" s="300">
        <f>BS23/BS$4</f>
        <v>0.52682034075558859</v>
      </c>
      <c r="BT24" s="298"/>
      <c r="BU24" s="299"/>
      <c r="BV24" s="300">
        <f>BV23/BV$4</f>
        <v>0.53407536376072628</v>
      </c>
      <c r="BW24" s="298"/>
      <c r="BX24" s="299"/>
      <c r="BY24" s="300">
        <f>BY23/BY$4</f>
        <v>0.49099032017870453</v>
      </c>
      <c r="BZ24" s="298"/>
      <c r="CA24" s="301"/>
      <c r="CB24" s="297">
        <f>CB23/CB$4</f>
        <v>0.5491926794894697</v>
      </c>
      <c r="CC24" s="298"/>
      <c r="CD24" s="299"/>
      <c r="CE24" s="300">
        <f>CE23/CE$4</f>
        <v>0.55095362693859473</v>
      </c>
      <c r="CF24" s="298"/>
      <c r="CG24" s="299"/>
      <c r="CH24" s="300">
        <f>CH23/CH$4</f>
        <v>0.50755714141448149</v>
      </c>
      <c r="CI24" s="298"/>
      <c r="CJ24" s="299"/>
      <c r="CK24" s="300">
        <f>ABS(CK23/CK$4)</f>
        <v>0.53050239234449759</v>
      </c>
      <c r="CL24" s="298"/>
      <c r="CM24" s="301"/>
    </row>
    <row r="25" spans="1:92" s="81" customFormat="1" ht="16.2" customHeight="1">
      <c r="A25" s="175"/>
      <c r="B25" s="82"/>
      <c r="C25" s="82"/>
      <c r="D25" s="288"/>
      <c r="E25" s="288"/>
      <c r="F25" s="288"/>
      <c r="G25" s="288"/>
      <c r="H25" s="288"/>
      <c r="I25" s="302"/>
      <c r="J25" s="302"/>
      <c r="K25" s="288"/>
      <c r="L25" s="302"/>
      <c r="M25" s="302"/>
      <c r="N25" s="288"/>
      <c r="O25" s="302"/>
      <c r="P25" s="302"/>
      <c r="Q25" s="288"/>
      <c r="R25" s="302"/>
      <c r="S25" s="302"/>
      <c r="T25" s="288"/>
      <c r="U25" s="302"/>
      <c r="V25" s="302"/>
      <c r="W25" s="288"/>
      <c r="X25" s="302"/>
      <c r="Y25" s="302"/>
      <c r="Z25" s="288"/>
      <c r="AA25" s="302"/>
      <c r="AB25" s="302"/>
      <c r="AC25" s="288"/>
      <c r="AD25" s="302"/>
      <c r="AE25" s="302"/>
      <c r="AF25" s="288"/>
      <c r="AG25" s="302"/>
      <c r="AH25" s="302"/>
      <c r="AI25" s="288"/>
      <c r="AJ25" s="302"/>
      <c r="AK25" s="302"/>
      <c r="AL25" s="288"/>
      <c r="AM25" s="302"/>
      <c r="AN25" s="302"/>
      <c r="AO25" s="288"/>
      <c r="AP25" s="302"/>
      <c r="AQ25" s="302"/>
      <c r="AR25" s="288"/>
      <c r="AS25" s="302"/>
      <c r="AT25" s="302"/>
      <c r="AU25" s="288"/>
      <c r="AV25" s="302"/>
      <c r="AW25" s="302"/>
      <c r="AX25" s="288"/>
      <c r="AY25" s="302"/>
      <c r="AZ25" s="302"/>
      <c r="BA25" s="288"/>
      <c r="BB25" s="302"/>
      <c r="BC25" s="302"/>
      <c r="BD25" s="288"/>
      <c r="BE25" s="302"/>
      <c r="BF25" s="302"/>
      <c r="BG25" s="288"/>
      <c r="BH25" s="302"/>
      <c r="BI25" s="302"/>
      <c r="BJ25" s="288"/>
      <c r="BK25" s="302"/>
      <c r="BL25" s="302"/>
      <c r="BM25" s="303"/>
      <c r="BN25" s="302"/>
      <c r="BO25" s="302"/>
      <c r="BP25" s="303"/>
      <c r="BQ25" s="302"/>
      <c r="BR25" s="302"/>
      <c r="BS25" s="303"/>
      <c r="BT25" s="303"/>
      <c r="BU25" s="302"/>
      <c r="BV25" s="303"/>
      <c r="BW25" s="302"/>
      <c r="BX25" s="302"/>
      <c r="BY25" s="303"/>
      <c r="BZ25" s="302"/>
      <c r="CA25" s="302"/>
      <c r="CB25" s="303"/>
      <c r="CC25" s="302"/>
      <c r="CD25" s="302"/>
      <c r="CE25" s="303"/>
      <c r="CF25" s="303"/>
      <c r="CG25" s="302"/>
      <c r="CH25" s="303"/>
      <c r="CI25" s="302"/>
      <c r="CJ25" s="302"/>
      <c r="CK25" s="303"/>
      <c r="CL25" s="302"/>
      <c r="CM25" s="302"/>
    </row>
    <row r="26" spans="1:92" s="52" customFormat="1" ht="13.8" thickBot="1">
      <c r="A26" s="174"/>
      <c r="B26" s="50" t="s">
        <v>201</v>
      </c>
      <c r="C26" s="51"/>
      <c r="D26" s="230" t="s">
        <v>412</v>
      </c>
      <c r="E26" s="230"/>
      <c r="F26" s="230"/>
      <c r="G26" s="230"/>
      <c r="H26" s="230" t="s">
        <v>413</v>
      </c>
      <c r="I26" s="230"/>
      <c r="J26" s="230"/>
      <c r="K26" s="230" t="s">
        <v>413</v>
      </c>
      <c r="L26" s="230"/>
      <c r="M26" s="230"/>
      <c r="N26" s="230" t="s">
        <v>413</v>
      </c>
      <c r="O26" s="230"/>
      <c r="P26" s="230"/>
      <c r="Q26" s="230" t="s">
        <v>413</v>
      </c>
      <c r="R26" s="230"/>
      <c r="S26" s="230"/>
      <c r="T26" s="230" t="s">
        <v>414</v>
      </c>
      <c r="U26" s="230"/>
      <c r="V26" s="230"/>
      <c r="W26" s="230" t="s">
        <v>414</v>
      </c>
      <c r="X26" s="230"/>
      <c r="Y26" s="230"/>
      <c r="Z26" s="230" t="s">
        <v>414</v>
      </c>
      <c r="AA26" s="230"/>
      <c r="AB26" s="230"/>
      <c r="AC26" s="230" t="s">
        <v>414</v>
      </c>
      <c r="AD26" s="230"/>
      <c r="AE26" s="230"/>
      <c r="AF26" s="230" t="s">
        <v>415</v>
      </c>
      <c r="AG26" s="230"/>
      <c r="AH26" s="230"/>
      <c r="AI26" s="230" t="s">
        <v>415</v>
      </c>
      <c r="AJ26" s="230"/>
      <c r="AK26" s="230"/>
      <c r="AL26" s="230" t="s">
        <v>415</v>
      </c>
      <c r="AM26" s="230"/>
      <c r="AN26" s="230"/>
      <c r="AO26" s="230" t="s">
        <v>415</v>
      </c>
      <c r="AP26" s="230"/>
      <c r="AQ26" s="230"/>
      <c r="AR26" s="230" t="s">
        <v>416</v>
      </c>
      <c r="AS26" s="230"/>
      <c r="AT26" s="230"/>
      <c r="AU26" s="230" t="s">
        <v>416</v>
      </c>
      <c r="AV26" s="230"/>
      <c r="AW26" s="230"/>
      <c r="AX26" s="230" t="s">
        <v>416</v>
      </c>
      <c r="AY26" s="230"/>
      <c r="AZ26" s="230"/>
      <c r="BA26" s="230" t="s">
        <v>416</v>
      </c>
      <c r="BB26" s="230"/>
      <c r="BC26" s="230"/>
      <c r="BD26" s="230">
        <v>2022</v>
      </c>
      <c r="BE26" s="230"/>
      <c r="BF26" s="230"/>
      <c r="BG26" s="230">
        <v>2022</v>
      </c>
      <c r="BH26" s="230"/>
      <c r="BI26" s="230"/>
      <c r="BJ26" s="230">
        <v>2022</v>
      </c>
      <c r="BK26" s="230"/>
      <c r="BL26" s="230"/>
      <c r="BM26" s="230">
        <v>2022</v>
      </c>
      <c r="BN26" s="230"/>
      <c r="BO26" s="230"/>
      <c r="BP26" s="230">
        <v>2023</v>
      </c>
      <c r="BQ26" s="230"/>
      <c r="BR26" s="230"/>
      <c r="BS26" s="230">
        <v>2023</v>
      </c>
      <c r="BT26" s="230"/>
      <c r="BU26" s="230"/>
      <c r="BV26" s="230">
        <v>2023</v>
      </c>
      <c r="BW26" s="230"/>
      <c r="BX26" s="230"/>
      <c r="BY26" s="230">
        <v>2023</v>
      </c>
      <c r="BZ26" s="230"/>
      <c r="CA26" s="230"/>
      <c r="CB26" s="230">
        <v>2024</v>
      </c>
      <c r="CC26" s="230"/>
      <c r="CD26" s="230"/>
      <c r="CE26" s="230">
        <v>2024</v>
      </c>
      <c r="CF26" s="230"/>
      <c r="CG26" s="230"/>
      <c r="CH26" s="230">
        <v>2024</v>
      </c>
      <c r="CI26" s="230"/>
      <c r="CJ26" s="230"/>
      <c r="CK26" s="230">
        <v>2024</v>
      </c>
      <c r="CL26" s="230"/>
      <c r="CM26" s="230"/>
      <c r="CN26" s="81"/>
    </row>
    <row r="27" spans="1:92" s="48" customFormat="1" ht="16.2" customHeight="1">
      <c r="A27" s="173">
        <v>1</v>
      </c>
      <c r="B27" s="25" t="s">
        <v>286</v>
      </c>
      <c r="C27" s="53"/>
      <c r="D27" s="304" t="str">
        <f t="shared" ref="D27:AI27" si="69">D3</f>
        <v>1Q17</v>
      </c>
      <c r="E27" s="305" t="str">
        <f t="shared" si="69"/>
        <v>2Q17</v>
      </c>
      <c r="F27" s="305" t="str">
        <f t="shared" si="69"/>
        <v>3Q17</v>
      </c>
      <c r="G27" s="305" t="str">
        <f t="shared" si="69"/>
        <v>4Q17</v>
      </c>
      <c r="H27" s="306" t="str">
        <f t="shared" si="69"/>
        <v>1Q18</v>
      </c>
      <c r="I27" s="307" t="str">
        <f t="shared" si="69"/>
        <v>QoQ</v>
      </c>
      <c r="J27" s="307" t="str">
        <f t="shared" si="69"/>
        <v>YoY</v>
      </c>
      <c r="K27" s="308" t="str">
        <f t="shared" si="69"/>
        <v>2Q18</v>
      </c>
      <c r="L27" s="307" t="str">
        <f t="shared" si="69"/>
        <v>QoQ</v>
      </c>
      <c r="M27" s="307" t="str">
        <f t="shared" si="69"/>
        <v>YoY</v>
      </c>
      <c r="N27" s="308" t="str">
        <f t="shared" si="69"/>
        <v>3Q18</v>
      </c>
      <c r="O27" s="307" t="str">
        <f t="shared" si="69"/>
        <v>QoQ</v>
      </c>
      <c r="P27" s="307" t="str">
        <f t="shared" si="69"/>
        <v>YoY</v>
      </c>
      <c r="Q27" s="308" t="str">
        <f t="shared" si="69"/>
        <v>4Q18</v>
      </c>
      <c r="R27" s="307" t="str">
        <f t="shared" si="69"/>
        <v>QoQ</v>
      </c>
      <c r="S27" s="309" t="str">
        <f t="shared" si="69"/>
        <v>YoY</v>
      </c>
      <c r="T27" s="306" t="str">
        <f t="shared" si="69"/>
        <v>1Q19</v>
      </c>
      <c r="U27" s="307" t="str">
        <f t="shared" si="69"/>
        <v>QoQ</v>
      </c>
      <c r="V27" s="307" t="str">
        <f t="shared" si="69"/>
        <v>YoY</v>
      </c>
      <c r="W27" s="308" t="str">
        <f t="shared" si="69"/>
        <v>2Q19</v>
      </c>
      <c r="X27" s="307" t="str">
        <f t="shared" si="69"/>
        <v>QoQ</v>
      </c>
      <c r="Y27" s="307" t="str">
        <f t="shared" si="69"/>
        <v>YoY</v>
      </c>
      <c r="Z27" s="308" t="str">
        <f t="shared" si="69"/>
        <v>3Q19</v>
      </c>
      <c r="AA27" s="307" t="str">
        <f t="shared" si="69"/>
        <v>QoQ</v>
      </c>
      <c r="AB27" s="307" t="str">
        <f t="shared" si="69"/>
        <v>YoY</v>
      </c>
      <c r="AC27" s="308" t="str">
        <f t="shared" si="69"/>
        <v>4Q19</v>
      </c>
      <c r="AD27" s="307" t="str">
        <f t="shared" si="69"/>
        <v>QoQ</v>
      </c>
      <c r="AE27" s="309" t="str">
        <f t="shared" si="69"/>
        <v>YoY</v>
      </c>
      <c r="AF27" s="306" t="str">
        <f t="shared" si="69"/>
        <v>1Q20</v>
      </c>
      <c r="AG27" s="307" t="str">
        <f t="shared" si="69"/>
        <v>QoQ</v>
      </c>
      <c r="AH27" s="307" t="str">
        <f t="shared" si="69"/>
        <v>YoY</v>
      </c>
      <c r="AI27" s="308" t="str">
        <f t="shared" si="69"/>
        <v>2Q20</v>
      </c>
      <c r="AJ27" s="307" t="str">
        <f t="shared" ref="AJ27:BO27" si="70">AJ3</f>
        <v>QoQ</v>
      </c>
      <c r="AK27" s="307" t="str">
        <f t="shared" si="70"/>
        <v>YoY</v>
      </c>
      <c r="AL27" s="308" t="str">
        <f t="shared" si="70"/>
        <v>3Q20</v>
      </c>
      <c r="AM27" s="307" t="str">
        <f t="shared" si="70"/>
        <v>QoQ</v>
      </c>
      <c r="AN27" s="307" t="str">
        <f t="shared" si="70"/>
        <v>YoY</v>
      </c>
      <c r="AO27" s="308" t="str">
        <f t="shared" si="70"/>
        <v>4Q20</v>
      </c>
      <c r="AP27" s="307" t="str">
        <f t="shared" si="70"/>
        <v>QoQ</v>
      </c>
      <c r="AQ27" s="309" t="str">
        <f t="shared" si="70"/>
        <v>YoY</v>
      </c>
      <c r="AR27" s="306" t="str">
        <f t="shared" si="70"/>
        <v>1Q21</v>
      </c>
      <c r="AS27" s="307" t="str">
        <f t="shared" si="70"/>
        <v>QoQ</v>
      </c>
      <c r="AT27" s="307" t="str">
        <f t="shared" si="70"/>
        <v>YoY</v>
      </c>
      <c r="AU27" s="308" t="str">
        <f t="shared" si="70"/>
        <v>2Q21</v>
      </c>
      <c r="AV27" s="307" t="str">
        <f t="shared" si="70"/>
        <v>QoQ</v>
      </c>
      <c r="AW27" s="307" t="str">
        <f t="shared" si="70"/>
        <v>YoY</v>
      </c>
      <c r="AX27" s="308" t="str">
        <f t="shared" si="70"/>
        <v>3Q21</v>
      </c>
      <c r="AY27" s="307" t="str">
        <f t="shared" si="70"/>
        <v>QoQ</v>
      </c>
      <c r="AZ27" s="307" t="str">
        <f t="shared" si="70"/>
        <v>YoY</v>
      </c>
      <c r="BA27" s="308" t="str">
        <f t="shared" si="70"/>
        <v>4Q21</v>
      </c>
      <c r="BB27" s="307" t="str">
        <f t="shared" si="70"/>
        <v>QoQ</v>
      </c>
      <c r="BC27" s="309" t="str">
        <f t="shared" si="70"/>
        <v>YoY</v>
      </c>
      <c r="BD27" s="306" t="str">
        <f t="shared" si="70"/>
        <v>1Q22</v>
      </c>
      <c r="BE27" s="307" t="str">
        <f t="shared" si="70"/>
        <v>QoQ</v>
      </c>
      <c r="BF27" s="307" t="str">
        <f t="shared" si="70"/>
        <v>YoY</v>
      </c>
      <c r="BG27" s="308" t="str">
        <f t="shared" si="70"/>
        <v>2Q22</v>
      </c>
      <c r="BH27" s="307" t="str">
        <f t="shared" si="70"/>
        <v>QoQ</v>
      </c>
      <c r="BI27" s="307" t="str">
        <f t="shared" si="70"/>
        <v>YoY</v>
      </c>
      <c r="BJ27" s="308" t="str">
        <f t="shared" si="70"/>
        <v>3Q22</v>
      </c>
      <c r="BK27" s="307" t="str">
        <f t="shared" si="70"/>
        <v>QoQ</v>
      </c>
      <c r="BL27" s="307" t="str">
        <f t="shared" si="70"/>
        <v>YoY</v>
      </c>
      <c r="BM27" s="308" t="str">
        <f t="shared" si="70"/>
        <v>4Q22</v>
      </c>
      <c r="BN27" s="307" t="str">
        <f t="shared" si="70"/>
        <v>QoQ</v>
      </c>
      <c r="BO27" s="309" t="str">
        <f t="shared" si="70"/>
        <v>YoY</v>
      </c>
      <c r="BP27" s="306" t="str">
        <f t="shared" ref="BP27:CA27" si="71">BP3</f>
        <v>1Q23</v>
      </c>
      <c r="BQ27" s="307" t="str">
        <f t="shared" si="71"/>
        <v>QoQ</v>
      </c>
      <c r="BR27" s="307" t="str">
        <f t="shared" si="71"/>
        <v>YoY</v>
      </c>
      <c r="BS27" s="308" t="str">
        <f t="shared" si="71"/>
        <v>2Q23</v>
      </c>
      <c r="BT27" s="307" t="str">
        <f t="shared" si="71"/>
        <v>QoQ</v>
      </c>
      <c r="BU27" s="307" t="str">
        <f t="shared" si="71"/>
        <v>YoY</v>
      </c>
      <c r="BV27" s="308" t="str">
        <f t="shared" si="71"/>
        <v>3Q23</v>
      </c>
      <c r="BW27" s="307" t="str">
        <f t="shared" si="71"/>
        <v>QoQ</v>
      </c>
      <c r="BX27" s="307" t="str">
        <f t="shared" si="71"/>
        <v>YoY</v>
      </c>
      <c r="BY27" s="308" t="str">
        <f t="shared" si="71"/>
        <v>4Q23</v>
      </c>
      <c r="BZ27" s="307" t="str">
        <f t="shared" si="71"/>
        <v>QoQ</v>
      </c>
      <c r="CA27" s="309" t="str">
        <f t="shared" si="71"/>
        <v>YoY</v>
      </c>
      <c r="CB27" s="306" t="str">
        <f t="shared" ref="CB27:CG27" si="72">CB3</f>
        <v>1Q24</v>
      </c>
      <c r="CC27" s="307" t="str">
        <f t="shared" si="72"/>
        <v>QoQ</v>
      </c>
      <c r="CD27" s="307" t="str">
        <f t="shared" si="72"/>
        <v>YoY</v>
      </c>
      <c r="CE27" s="308" t="str">
        <f t="shared" si="72"/>
        <v>2Q24</v>
      </c>
      <c r="CF27" s="307" t="str">
        <f t="shared" si="72"/>
        <v>QoQ</v>
      </c>
      <c r="CG27" s="307" t="str">
        <f t="shared" si="72"/>
        <v>YoY</v>
      </c>
      <c r="CH27" s="308" t="str">
        <f t="shared" ref="CH27:CJ27" si="73">CH3</f>
        <v>3Q24</v>
      </c>
      <c r="CI27" s="307" t="str">
        <f t="shared" si="73"/>
        <v>QoQ</v>
      </c>
      <c r="CJ27" s="307" t="str">
        <f t="shared" si="73"/>
        <v>YoY</v>
      </c>
      <c r="CK27" s="308" t="str">
        <f t="shared" ref="CK27:CM27" si="74">CK3</f>
        <v>4Q24</v>
      </c>
      <c r="CL27" s="307" t="str">
        <f t="shared" si="74"/>
        <v>QoQ</v>
      </c>
      <c r="CM27" s="309" t="str">
        <f t="shared" si="74"/>
        <v>YoY</v>
      </c>
      <c r="CN27" s="81"/>
    </row>
    <row r="28" spans="1:92" s="22" customFormat="1" ht="16.2" customHeight="1">
      <c r="A28" s="173">
        <f>IF(A27="","",A27+1)</f>
        <v>2</v>
      </c>
      <c r="B28" s="83" t="s">
        <v>304</v>
      </c>
      <c r="C28" s="84" t="s">
        <v>34</v>
      </c>
      <c r="D28" s="85">
        <v>5.87</v>
      </c>
      <c r="E28" s="86">
        <v>5.78</v>
      </c>
      <c r="F28" s="86">
        <v>4.45</v>
      </c>
      <c r="G28" s="87">
        <v>4.8009999999999975</v>
      </c>
      <c r="H28" s="88">
        <v>5.47</v>
      </c>
      <c r="I28" s="310">
        <f t="shared" ref="I28:I39" si="75">H28/G28-1</f>
        <v>0.13934596958966927</v>
      </c>
      <c r="J28" s="311">
        <f t="shared" ref="J28:J39" si="76">H28/D28-1</f>
        <v>-6.8143100511073307E-2</v>
      </c>
      <c r="K28" s="89">
        <v>6.28</v>
      </c>
      <c r="L28" s="310">
        <f t="shared" ref="L28:L39" si="77">K28/H28-1</f>
        <v>0.14808043875685573</v>
      </c>
      <c r="M28" s="311">
        <f t="shared" ref="M28:M39" si="78">K28/E28-1</f>
        <v>8.6505190311418678E-2</v>
      </c>
      <c r="N28" s="89">
        <v>5.56</v>
      </c>
      <c r="O28" s="310">
        <f t="shared" ref="O28:O39" si="79">N28/K28-1</f>
        <v>-0.11464968152866251</v>
      </c>
      <c r="P28" s="311">
        <f t="shared" ref="P28:P39" si="80">N28/F28-1</f>
        <v>0.24943820224719082</v>
      </c>
      <c r="Q28" s="89">
        <v>7.7550000000000017</v>
      </c>
      <c r="R28" s="310">
        <f t="shared" ref="R28:R39" si="81">Q28/N28-1</f>
        <v>0.39478417266187082</v>
      </c>
      <c r="S28" s="312">
        <f t="shared" ref="S28:S39" si="82">Q28/G28-1</f>
        <v>0.61528848156634153</v>
      </c>
      <c r="T28" s="88">
        <v>7.02</v>
      </c>
      <c r="U28" s="310">
        <f t="shared" ref="U28:U39" si="83">T28/Q28-1</f>
        <v>-9.4777562862669473E-2</v>
      </c>
      <c r="V28" s="311">
        <f t="shared" ref="V28:V39" si="84">T28/H28-1</f>
        <v>0.28336380255941496</v>
      </c>
      <c r="W28" s="89">
        <v>10.39</v>
      </c>
      <c r="X28" s="310">
        <f t="shared" ref="X28:X39" si="85">W28/T28-1</f>
        <v>0.48005698005698028</v>
      </c>
      <c r="Y28" s="311">
        <f t="shared" ref="Y28:Y39" si="86">W28/K28-1</f>
        <v>0.65445859872611467</v>
      </c>
      <c r="Z28" s="89">
        <v>9.0876030000000014</v>
      </c>
      <c r="AA28" s="310">
        <f t="shared" ref="AA28:AA39" si="87">Z28/W28-1</f>
        <v>-0.12535101058710285</v>
      </c>
      <c r="AB28" s="311">
        <f t="shared" ref="AB28:AB39" si="88">Z28/N28-1</f>
        <v>0.63446097122302203</v>
      </c>
      <c r="AC28" s="89">
        <v>10.284396999999995</v>
      </c>
      <c r="AD28" s="310">
        <f t="shared" ref="AD28:AD39" si="89">AC28/Z28-1</f>
        <v>0.13169523360560453</v>
      </c>
      <c r="AE28" s="312">
        <f t="shared" ref="AE28:AE39" si="90">AC28/Q28-1</f>
        <v>0.32616337846550514</v>
      </c>
      <c r="AF28" s="88">
        <v>9.2010000000000005</v>
      </c>
      <c r="AG28" s="310">
        <f t="shared" ref="AG28:AG39" si="91">AF28/AC28-1</f>
        <v>-0.1053437552050932</v>
      </c>
      <c r="AH28" s="311">
        <f t="shared" ref="AH28:AH39" si="92">AF28/T28-1</f>
        <v>0.31068376068376091</v>
      </c>
      <c r="AI28" s="89">
        <v>5.8106259999999992</v>
      </c>
      <c r="AJ28" s="310">
        <f t="shared" ref="AJ28:AJ47" si="93">AI28/AF28-1</f>
        <v>-0.36847886099337046</v>
      </c>
      <c r="AK28" s="311">
        <f t="shared" ref="AK28:AK39" si="94">AI28/W28-1</f>
        <v>-0.44074821944177101</v>
      </c>
      <c r="AL28" s="89">
        <v>8.1809920000000016</v>
      </c>
      <c r="AM28" s="310">
        <f t="shared" ref="AM28:AM47" si="95">AL28/AI28-1</f>
        <v>0.40793642543849873</v>
      </c>
      <c r="AN28" s="311">
        <f t="shared" ref="AN28:AN39" si="96">AL28/Z28-1</f>
        <v>-9.97634909887678E-2</v>
      </c>
      <c r="AO28" s="89">
        <v>9.7433820000000004</v>
      </c>
      <c r="AP28" s="310">
        <f t="shared" ref="AP28:AP47" si="97">AO28/AL28-1</f>
        <v>0.19097806231811476</v>
      </c>
      <c r="AQ28" s="312">
        <f t="shared" ref="AQ28:AQ39" si="98">AO28/AC28-1</f>
        <v>-5.2605417702174972E-2</v>
      </c>
      <c r="AR28" s="88">
        <v>9.207414</v>
      </c>
      <c r="AS28" s="310">
        <f t="shared" ref="AS28:AS39" si="99">AR28/AO28-1</f>
        <v>-5.5008414942573358E-2</v>
      </c>
      <c r="AT28" s="311">
        <f t="shared" ref="AT28:AT39" si="100">AR28/AF28-1</f>
        <v>6.9709814150620275E-4</v>
      </c>
      <c r="AU28" s="89">
        <v>16.788585999999999</v>
      </c>
      <c r="AV28" s="310">
        <f t="shared" ref="AV28:AV47" si="101">AU28/AR28-1</f>
        <v>0.82337690039787481</v>
      </c>
      <c r="AW28" s="311">
        <f t="shared" ref="AW28:AW39" si="102">AU28/AI28-1</f>
        <v>1.8892904138039519</v>
      </c>
      <c r="AX28" s="89">
        <v>10.722381</v>
      </c>
      <c r="AY28" s="310">
        <f t="shared" ref="AY28:AY47" si="103">AX28/AU28-1</f>
        <v>-0.36132911967690418</v>
      </c>
      <c r="AZ28" s="311">
        <f t="shared" ref="AZ28:AZ39" si="104">AX28/AL28-1</f>
        <v>0.31064557941139626</v>
      </c>
      <c r="BA28" s="89">
        <v>10.171329000000002</v>
      </c>
      <c r="BB28" s="310">
        <f t="shared" ref="BB28:BB47" si="105">BA28/AX28-1</f>
        <v>-5.1392689739340414E-2</v>
      </c>
      <c r="BC28" s="312">
        <f t="shared" ref="BC28:BC39" si="106">BA28/AO28-1</f>
        <v>4.3921812775071567E-2</v>
      </c>
      <c r="BD28" s="88">
        <v>20.5</v>
      </c>
      <c r="BE28" s="310">
        <f t="shared" ref="BE28:BE39" si="107">BD28/BA28-1</f>
        <v>1.015469168286661</v>
      </c>
      <c r="BF28" s="311">
        <f t="shared" ref="BF28:BF39" si="108">BD28/AR28-1</f>
        <v>1.2264666278718432</v>
      </c>
      <c r="BG28" s="89">
        <v>17.100000000000001</v>
      </c>
      <c r="BH28" s="310">
        <f t="shared" ref="BH28:BH47" si="109">BG28/BD28-1</f>
        <v>-0.16585365853658529</v>
      </c>
      <c r="BI28" s="311">
        <f t="shared" ref="BI28:BI39" si="110">BG28/AU28-1</f>
        <v>1.8549149999886883E-2</v>
      </c>
      <c r="BJ28" s="89">
        <v>15.5</v>
      </c>
      <c r="BK28" s="310">
        <f t="shared" ref="BK28:BK47" si="111">BJ28/BG28-1</f>
        <v>-9.356725146198841E-2</v>
      </c>
      <c r="BL28" s="311">
        <f t="shared" ref="BL28:BL39" si="112">BJ28/AX28-1</f>
        <v>0.44557444843640592</v>
      </c>
      <c r="BM28" s="89">
        <v>21.042000000000002</v>
      </c>
      <c r="BN28" s="310">
        <f t="shared" ref="BN28:BN47" si="113">BM28/BJ28-1</f>
        <v>0.35754838709677439</v>
      </c>
      <c r="BO28" s="312">
        <f t="shared" ref="BO28:BO39" si="114">BM28/BA28-1</f>
        <v>1.0687562067847769</v>
      </c>
      <c r="BP28" s="88">
        <f t="shared" ref="BP28" si="115">BP29+BP30</f>
        <v>18.351500000000001</v>
      </c>
      <c r="BQ28" s="310">
        <f t="shared" ref="BQ28" si="116">BP28/BM28-1</f>
        <v>-0.12786332097709341</v>
      </c>
      <c r="BR28" s="311">
        <f t="shared" ref="BR28" si="117">BP28/BD28-1</f>
        <v>-0.10480487804878047</v>
      </c>
      <c r="BS28" s="89">
        <f t="shared" ref="BS28" si="118">BS29+BS30</f>
        <v>21.957000000000001</v>
      </c>
      <c r="BT28" s="310">
        <f t="shared" ref="BT28" si="119">BS28/BP28-1</f>
        <v>0.19646895349154025</v>
      </c>
      <c r="BU28" s="311">
        <f t="shared" ref="BU28" si="120">BS28/BG28-1</f>
        <v>0.28403508771929808</v>
      </c>
      <c r="BV28" s="89">
        <f t="shared" ref="BV28" si="121">BV29+BV30</f>
        <v>25.825000000000003</v>
      </c>
      <c r="BW28" s="310">
        <f t="shared" ref="BW28" si="122">BV28/BS28-1</f>
        <v>0.17616249943070561</v>
      </c>
      <c r="BX28" s="311">
        <f t="shared" ref="BX28" si="123">BV28/BJ28-1</f>
        <v>0.66612903225806464</v>
      </c>
      <c r="BY28" s="89">
        <f t="shared" ref="BY28" si="124">BY29+BY30</f>
        <v>23.844000000000001</v>
      </c>
      <c r="BZ28" s="310">
        <f t="shared" ref="BZ28" si="125">BY28/BV28-1</f>
        <v>-7.6708615682478221E-2</v>
      </c>
      <c r="CA28" s="312">
        <f t="shared" ref="CA28" si="126">BY28/BM28-1</f>
        <v>0.13316224693470202</v>
      </c>
      <c r="CB28" s="88">
        <f t="shared" ref="CB28" si="127">CB29+CB30</f>
        <v>20.800999999999998</v>
      </c>
      <c r="CC28" s="310">
        <f t="shared" ref="CC28:CC39" si="128">CB28/BY28-1</f>
        <v>-0.12762120449589009</v>
      </c>
      <c r="CD28" s="311">
        <f t="shared" ref="CD28:CD39" si="129">CB28/BP28-1</f>
        <v>0.13347682750728795</v>
      </c>
      <c r="CE28" s="89">
        <f t="shared" ref="CE28" si="130">CE29+CE30</f>
        <v>29.858420000000002</v>
      </c>
      <c r="CF28" s="310">
        <f t="shared" ref="CF28" si="131">CE28/CB28-1</f>
        <v>0.43543195038700078</v>
      </c>
      <c r="CG28" s="311">
        <f t="shared" ref="CG28:CG39" si="132">CE28/BS28-1</f>
        <v>0.35985881495650607</v>
      </c>
      <c r="CH28" s="89">
        <f>CH29+CH30</f>
        <v>31.913</v>
      </c>
      <c r="CI28" s="310">
        <f t="shared" ref="CI28:CI47" si="133">CH28/CE28-1</f>
        <v>6.8810740822856653E-2</v>
      </c>
      <c r="CJ28" s="311">
        <f t="shared" ref="CJ28:CJ39" si="134">CH28/BV28-1</f>
        <v>0.23574056147144229</v>
      </c>
      <c r="CK28" s="89">
        <f t="shared" ref="CK28" si="135">CK29+CK30</f>
        <v>28.855500000000003</v>
      </c>
      <c r="CL28" s="310">
        <f t="shared" ref="CL28" si="136">CK28/CH28-1</f>
        <v>-9.5807351236173233E-2</v>
      </c>
      <c r="CM28" s="312">
        <f t="shared" ref="CM28:CM39" si="137">CK28/BY28-1</f>
        <v>0.21017866129843998</v>
      </c>
      <c r="CN28" s="81"/>
    </row>
    <row r="29" spans="1:92" s="96" customFormat="1" ht="16.2" customHeight="1">
      <c r="A29" s="173">
        <f t="shared" ref="A29:A48" si="138">IF(A28="","",A28+1)</f>
        <v>3</v>
      </c>
      <c r="B29" s="90" t="s">
        <v>305</v>
      </c>
      <c r="C29" s="91" t="s">
        <v>327</v>
      </c>
      <c r="D29" s="313">
        <v>4.32</v>
      </c>
      <c r="E29" s="314">
        <v>3.7</v>
      </c>
      <c r="F29" s="314">
        <v>2.56</v>
      </c>
      <c r="G29" s="315">
        <v>3.22</v>
      </c>
      <c r="H29" s="316">
        <v>3.47</v>
      </c>
      <c r="I29" s="277">
        <f t="shared" si="75"/>
        <v>7.7639751552795122E-2</v>
      </c>
      <c r="J29" s="278">
        <f t="shared" si="76"/>
        <v>-0.1967592592592593</v>
      </c>
      <c r="K29" s="317">
        <v>4.26</v>
      </c>
      <c r="L29" s="277">
        <f t="shared" si="77"/>
        <v>0.22766570605187297</v>
      </c>
      <c r="M29" s="278">
        <f t="shared" si="78"/>
        <v>0.15135135135135114</v>
      </c>
      <c r="N29" s="317">
        <v>2.95</v>
      </c>
      <c r="O29" s="277">
        <f t="shared" si="79"/>
        <v>-0.30751173708920176</v>
      </c>
      <c r="P29" s="278">
        <f t="shared" si="80"/>
        <v>0.15234375</v>
      </c>
      <c r="Q29" s="317">
        <v>4.1390000000000002</v>
      </c>
      <c r="R29" s="277">
        <f t="shared" si="81"/>
        <v>0.40305084745762709</v>
      </c>
      <c r="S29" s="279">
        <f t="shared" si="82"/>
        <v>0.28540372670807446</v>
      </c>
      <c r="T29" s="316">
        <v>3.8519999999999999</v>
      </c>
      <c r="U29" s="277">
        <f t="shared" si="83"/>
        <v>-6.9340420391398983E-2</v>
      </c>
      <c r="V29" s="278">
        <f t="shared" si="84"/>
        <v>0.11008645533141204</v>
      </c>
      <c r="W29" s="317">
        <v>4.9309999999999992</v>
      </c>
      <c r="X29" s="277">
        <f t="shared" si="85"/>
        <v>0.28011422637590844</v>
      </c>
      <c r="Y29" s="278">
        <f t="shared" si="86"/>
        <v>0.15751173708920163</v>
      </c>
      <c r="Z29" s="317">
        <v>5.0030530000000013</v>
      </c>
      <c r="AA29" s="277">
        <f t="shared" si="87"/>
        <v>1.4612249036706881E-2</v>
      </c>
      <c r="AB29" s="278">
        <f t="shared" si="88"/>
        <v>0.69595016949152577</v>
      </c>
      <c r="AC29" s="317">
        <v>5.8639469999999978</v>
      </c>
      <c r="AD29" s="277">
        <f t="shared" si="89"/>
        <v>0.17207373177937479</v>
      </c>
      <c r="AE29" s="279">
        <f t="shared" si="90"/>
        <v>0.41675453007972885</v>
      </c>
      <c r="AF29" s="316">
        <v>5.63</v>
      </c>
      <c r="AG29" s="277">
        <f t="shared" si="91"/>
        <v>-3.9895824433610616E-2</v>
      </c>
      <c r="AH29" s="278">
        <f t="shared" si="92"/>
        <v>0.46157840083073731</v>
      </c>
      <c r="AI29" s="317">
        <v>2.5627529999999998</v>
      </c>
      <c r="AJ29" s="277">
        <f t="shared" si="93"/>
        <v>-0.54480408525754886</v>
      </c>
      <c r="AK29" s="278">
        <f t="shared" si="94"/>
        <v>-0.48027722571486509</v>
      </c>
      <c r="AL29" s="317">
        <v>5.5278900000000002</v>
      </c>
      <c r="AM29" s="277">
        <f t="shared" si="95"/>
        <v>1.1570124003366695</v>
      </c>
      <c r="AN29" s="278">
        <f t="shared" si="96"/>
        <v>0.10490334601692175</v>
      </c>
      <c r="AO29" s="317">
        <v>6.8383570000000011</v>
      </c>
      <c r="AP29" s="277">
        <f t="shared" si="97"/>
        <v>0.23706459426652859</v>
      </c>
      <c r="AQ29" s="279">
        <f t="shared" si="98"/>
        <v>0.16616964648555044</v>
      </c>
      <c r="AR29" s="316">
        <v>6.2937719999999997</v>
      </c>
      <c r="AS29" s="277">
        <f t="shared" si="99"/>
        <v>-7.9636819195020303E-2</v>
      </c>
      <c r="AT29" s="278">
        <f t="shared" si="100"/>
        <v>0.11789911190053282</v>
      </c>
      <c r="AU29" s="317">
        <v>13.044847000000001</v>
      </c>
      <c r="AV29" s="277">
        <f t="shared" si="101"/>
        <v>1.0726596069892587</v>
      </c>
      <c r="AW29" s="278">
        <f t="shared" si="102"/>
        <v>4.0901694388807668</v>
      </c>
      <c r="AX29" s="317">
        <v>8.633381</v>
      </c>
      <c r="AY29" s="277">
        <f t="shared" si="103"/>
        <v>-0.33817690617605556</v>
      </c>
      <c r="AZ29" s="278">
        <f t="shared" si="104"/>
        <v>0.56178596173223405</v>
      </c>
      <c r="BA29" s="317">
        <v>8.5910000000000011</v>
      </c>
      <c r="BB29" s="277">
        <f t="shared" si="105"/>
        <v>-4.9089690354218174E-3</v>
      </c>
      <c r="BC29" s="279">
        <f t="shared" si="106"/>
        <v>0.25629592020422454</v>
      </c>
      <c r="BD29" s="316">
        <v>8.6999999999999993</v>
      </c>
      <c r="BE29" s="277">
        <f t="shared" si="107"/>
        <v>1.268769642649259E-2</v>
      </c>
      <c r="BF29" s="278">
        <f t="shared" si="108"/>
        <v>0.3823189019239972</v>
      </c>
      <c r="BG29" s="317">
        <v>9.4</v>
      </c>
      <c r="BH29" s="277">
        <f t="shared" si="109"/>
        <v>8.0459770114942764E-2</v>
      </c>
      <c r="BI29" s="278">
        <f t="shared" si="110"/>
        <v>-0.27940894975617581</v>
      </c>
      <c r="BJ29" s="317">
        <v>11.5</v>
      </c>
      <c r="BK29" s="277">
        <f t="shared" si="111"/>
        <v>0.22340425531914887</v>
      </c>
      <c r="BL29" s="278">
        <f t="shared" si="112"/>
        <v>0.33203897754541356</v>
      </c>
      <c r="BM29" s="317">
        <v>14.7</v>
      </c>
      <c r="BN29" s="277">
        <f t="shared" si="113"/>
        <v>0.27826086956521734</v>
      </c>
      <c r="BO29" s="279">
        <f t="shared" si="114"/>
        <v>0.71109300430683242</v>
      </c>
      <c r="BP29" s="316">
        <v>12.4595</v>
      </c>
      <c r="BQ29" s="277">
        <f t="shared" ref="BQ29:BQ47" si="139">BP29/BM29-1</f>
        <v>-0.15241496598639448</v>
      </c>
      <c r="BR29" s="278">
        <f t="shared" ref="BR29:BR47" si="140">BP29/BD29-1</f>
        <v>0.43212643678160934</v>
      </c>
      <c r="BS29" s="317">
        <v>16.306000000000001</v>
      </c>
      <c r="BT29" s="277">
        <f t="shared" ref="BT29:BT47" si="141">BS29/BP29-1</f>
        <v>0.30872025362173439</v>
      </c>
      <c r="BU29" s="278">
        <f t="shared" ref="BU29:BU47" si="142">BS29/BG29-1</f>
        <v>0.73468085106382985</v>
      </c>
      <c r="BV29" s="317">
        <v>17.78</v>
      </c>
      <c r="BW29" s="277">
        <f t="shared" ref="BW29:BW47" si="143">BV29/BS29-1</f>
        <v>9.0396173187783591E-2</v>
      </c>
      <c r="BX29" s="278">
        <f t="shared" ref="BX29:BX47" si="144">BV29/BJ29-1</f>
        <v>0.54608695652173922</v>
      </c>
      <c r="BY29" s="317">
        <v>16.61</v>
      </c>
      <c r="BZ29" s="277">
        <f t="shared" ref="BZ29:BZ47" si="145">BY29/BV29-1</f>
        <v>-6.5804274465691925E-2</v>
      </c>
      <c r="CA29" s="279">
        <f t="shared" ref="CA29:CA39" si="146">BY29/BM29-1</f>
        <v>0.12993197278911572</v>
      </c>
      <c r="CB29" s="316">
        <v>14.266999999999999</v>
      </c>
      <c r="CC29" s="277">
        <f t="shared" si="128"/>
        <v>-0.14105960264900663</v>
      </c>
      <c r="CD29" s="278">
        <f t="shared" si="129"/>
        <v>0.14507002688711412</v>
      </c>
      <c r="CE29" s="317">
        <v>23.310700000000001</v>
      </c>
      <c r="CF29" s="277">
        <f t="shared" ref="CF29:CF47" si="147">CE29/CB29-1</f>
        <v>0.63388939510759101</v>
      </c>
      <c r="CG29" s="278">
        <f t="shared" si="132"/>
        <v>0.42957806942229859</v>
      </c>
      <c r="CH29" s="317">
        <v>25.372</v>
      </c>
      <c r="CI29" s="277">
        <f t="shared" si="133"/>
        <v>8.8427202958297979E-2</v>
      </c>
      <c r="CJ29" s="278">
        <f t="shared" si="134"/>
        <v>0.42699662542182226</v>
      </c>
      <c r="CK29" s="317">
        <v>21.7515</v>
      </c>
      <c r="CL29" s="277">
        <f>CK29/CH29-1</f>
        <v>-0.14269667349834458</v>
      </c>
      <c r="CM29" s="279">
        <f t="shared" si="137"/>
        <v>0.30954244431065625</v>
      </c>
      <c r="CN29" s="81"/>
    </row>
    <row r="30" spans="1:92" s="96" customFormat="1" ht="16.2" customHeight="1">
      <c r="A30" s="173">
        <f t="shared" si="138"/>
        <v>4</v>
      </c>
      <c r="B30" s="90" t="s">
        <v>306</v>
      </c>
      <c r="C30" s="91" t="s">
        <v>35</v>
      </c>
      <c r="D30" s="313">
        <v>1.55</v>
      </c>
      <c r="E30" s="314">
        <v>2.08</v>
      </c>
      <c r="F30" s="314">
        <v>1.89</v>
      </c>
      <c r="G30" s="315">
        <v>1.5820000000000005</v>
      </c>
      <c r="H30" s="316">
        <v>2</v>
      </c>
      <c r="I30" s="277">
        <f t="shared" si="75"/>
        <v>0.26422250316055584</v>
      </c>
      <c r="J30" s="278">
        <f t="shared" si="76"/>
        <v>0.29032258064516125</v>
      </c>
      <c r="K30" s="317">
        <v>2.02</v>
      </c>
      <c r="L30" s="277">
        <f t="shared" si="77"/>
        <v>1.0000000000000009E-2</v>
      </c>
      <c r="M30" s="278">
        <f t="shared" si="78"/>
        <v>-2.8846153846153855E-2</v>
      </c>
      <c r="N30" s="317">
        <v>2.61</v>
      </c>
      <c r="O30" s="277">
        <f t="shared" si="79"/>
        <v>0.29207920792079212</v>
      </c>
      <c r="P30" s="278">
        <f t="shared" si="80"/>
        <v>0.38095238095238093</v>
      </c>
      <c r="Q30" s="317">
        <v>3.616000000000001</v>
      </c>
      <c r="R30" s="277">
        <f t="shared" si="81"/>
        <v>0.38544061302682042</v>
      </c>
      <c r="S30" s="279">
        <f t="shared" si="82"/>
        <v>1.2857142857142856</v>
      </c>
      <c r="T30" s="316">
        <v>3.1680000000000001</v>
      </c>
      <c r="U30" s="277">
        <f t="shared" si="83"/>
        <v>-0.12389380530973471</v>
      </c>
      <c r="V30" s="278">
        <f t="shared" si="84"/>
        <v>0.58400000000000007</v>
      </c>
      <c r="W30" s="317">
        <v>5.4590000000000005</v>
      </c>
      <c r="X30" s="277">
        <f t="shared" si="85"/>
        <v>0.72316919191919204</v>
      </c>
      <c r="Y30" s="278">
        <f t="shared" si="86"/>
        <v>1.7024752475247529</v>
      </c>
      <c r="Z30" s="317">
        <v>4.0845500000000001</v>
      </c>
      <c r="AA30" s="277">
        <f t="shared" si="87"/>
        <v>-0.25177688221285954</v>
      </c>
      <c r="AB30" s="278">
        <f t="shared" si="88"/>
        <v>0.56496168582375494</v>
      </c>
      <c r="AC30" s="317">
        <v>4.4214499999999983</v>
      </c>
      <c r="AD30" s="277">
        <f t="shared" si="89"/>
        <v>8.2481546314771004E-2</v>
      </c>
      <c r="AE30" s="279">
        <f t="shared" si="90"/>
        <v>0.2227461283185832</v>
      </c>
      <c r="AF30" s="316">
        <v>3.5710000000000002</v>
      </c>
      <c r="AG30" s="277">
        <f t="shared" si="91"/>
        <v>-0.19234640219837351</v>
      </c>
      <c r="AH30" s="278">
        <f t="shared" si="92"/>
        <v>0.12720959595959602</v>
      </c>
      <c r="AI30" s="317">
        <v>3.2478729999999998</v>
      </c>
      <c r="AJ30" s="277">
        <f t="shared" si="93"/>
        <v>-9.0486418370204547E-2</v>
      </c>
      <c r="AK30" s="278">
        <f t="shared" si="94"/>
        <v>-0.40504249862612207</v>
      </c>
      <c r="AL30" s="317">
        <v>2.653102000000001</v>
      </c>
      <c r="AM30" s="277">
        <f t="shared" si="95"/>
        <v>-0.18312631066547214</v>
      </c>
      <c r="AN30" s="278">
        <f t="shared" si="96"/>
        <v>-0.35045427280850994</v>
      </c>
      <c r="AO30" s="317">
        <v>2.9050249999999997</v>
      </c>
      <c r="AP30" s="277">
        <f t="shared" si="97"/>
        <v>9.49541329357102E-2</v>
      </c>
      <c r="AQ30" s="279">
        <f t="shared" si="98"/>
        <v>-0.34297006638093819</v>
      </c>
      <c r="AR30" s="316">
        <v>2.9136419999999998</v>
      </c>
      <c r="AS30" s="277">
        <f t="shared" si="99"/>
        <v>2.9662395332226144E-3</v>
      </c>
      <c r="AT30" s="278">
        <f t="shared" si="100"/>
        <v>-0.18408232987958562</v>
      </c>
      <c r="AU30" s="317">
        <v>3.7440289999999998</v>
      </c>
      <c r="AV30" s="277">
        <f t="shared" si="101"/>
        <v>0.28499966708332725</v>
      </c>
      <c r="AW30" s="278">
        <f t="shared" si="102"/>
        <v>0.15276336236053578</v>
      </c>
      <c r="AX30" s="317">
        <v>2.089</v>
      </c>
      <c r="AY30" s="277">
        <f t="shared" si="103"/>
        <v>-0.44204492005804441</v>
      </c>
      <c r="AZ30" s="278">
        <f t="shared" si="104"/>
        <v>-0.21261979373578577</v>
      </c>
      <c r="BA30" s="317">
        <v>1.5803290000000003</v>
      </c>
      <c r="BB30" s="277">
        <f t="shared" si="105"/>
        <v>-0.24349976065102907</v>
      </c>
      <c r="BC30" s="279">
        <f t="shared" si="106"/>
        <v>-0.45600158346313702</v>
      </c>
      <c r="BD30" s="316">
        <v>11.8</v>
      </c>
      <c r="BE30" s="277">
        <f t="shared" si="107"/>
        <v>6.4667996347595968</v>
      </c>
      <c r="BF30" s="278">
        <f t="shared" si="108"/>
        <v>3.0499141624125414</v>
      </c>
      <c r="BG30" s="317">
        <v>7.8</v>
      </c>
      <c r="BH30" s="277">
        <f t="shared" si="109"/>
        <v>-0.33898305084745772</v>
      </c>
      <c r="BI30" s="278">
        <f t="shared" si="110"/>
        <v>1.0833171965281254</v>
      </c>
      <c r="BJ30" s="317">
        <v>4</v>
      </c>
      <c r="BK30" s="277">
        <f t="shared" si="111"/>
        <v>-0.48717948717948711</v>
      </c>
      <c r="BL30" s="278">
        <f t="shared" si="112"/>
        <v>0.9147917663954046</v>
      </c>
      <c r="BM30" s="317">
        <v>6.3420000000000023</v>
      </c>
      <c r="BN30" s="277">
        <f t="shared" si="113"/>
        <v>0.58550000000000058</v>
      </c>
      <c r="BO30" s="279">
        <f t="shared" si="114"/>
        <v>3.0130884138682523</v>
      </c>
      <c r="BP30" s="316">
        <v>5.8920000000000003</v>
      </c>
      <c r="BQ30" s="277">
        <f t="shared" si="139"/>
        <v>-7.0955534531693787E-2</v>
      </c>
      <c r="BR30" s="278">
        <f t="shared" si="140"/>
        <v>-0.5006779661016949</v>
      </c>
      <c r="BS30" s="317">
        <v>5.6509999999999998</v>
      </c>
      <c r="BT30" s="277">
        <f t="shared" si="141"/>
        <v>-4.0902919212491562E-2</v>
      </c>
      <c r="BU30" s="278">
        <f t="shared" si="142"/>
        <v>-0.27551282051282056</v>
      </c>
      <c r="BV30" s="317">
        <v>8.0449999999999999</v>
      </c>
      <c r="BW30" s="277">
        <f t="shared" si="143"/>
        <v>0.42364183330384009</v>
      </c>
      <c r="BX30" s="278">
        <f t="shared" si="144"/>
        <v>1.01125</v>
      </c>
      <c r="BY30" s="317">
        <v>7.234</v>
      </c>
      <c r="BZ30" s="277">
        <f t="shared" si="145"/>
        <v>-0.10080795525170916</v>
      </c>
      <c r="CA30" s="279">
        <f t="shared" si="146"/>
        <v>0.14064963733837854</v>
      </c>
      <c r="CB30" s="316">
        <v>6.5339999999999998</v>
      </c>
      <c r="CC30" s="277">
        <f t="shared" si="128"/>
        <v>-9.6765275089853442E-2</v>
      </c>
      <c r="CD30" s="278">
        <f t="shared" si="129"/>
        <v>0.1089613034623218</v>
      </c>
      <c r="CE30" s="317">
        <v>6.54772</v>
      </c>
      <c r="CF30" s="277">
        <f t="shared" si="147"/>
        <v>2.0997857361493288E-3</v>
      </c>
      <c r="CG30" s="278">
        <f t="shared" si="132"/>
        <v>0.1586834188639179</v>
      </c>
      <c r="CH30" s="317">
        <f>6.533+0.008</f>
        <v>6.5410000000000004</v>
      </c>
      <c r="CI30" s="277">
        <f t="shared" si="133"/>
        <v>-1.0263114488706648E-3</v>
      </c>
      <c r="CJ30" s="278">
        <f t="shared" si="134"/>
        <v>-0.18694841516469851</v>
      </c>
      <c r="CK30" s="317">
        <v>7.1040000000000028</v>
      </c>
      <c r="CL30" s="277">
        <f t="shared" ref="CL30:CL47" si="148">CK30/CH30-1</f>
        <v>8.607246598379481E-2</v>
      </c>
      <c r="CM30" s="279">
        <f t="shared" si="137"/>
        <v>-1.7970693945258076E-2</v>
      </c>
      <c r="CN30" s="81"/>
    </row>
    <row r="31" spans="1:92" s="22" customFormat="1" ht="16.2" customHeight="1">
      <c r="A31" s="173">
        <f t="shared" si="138"/>
        <v>5</v>
      </c>
      <c r="B31" s="83" t="s">
        <v>307</v>
      </c>
      <c r="C31" s="84" t="s">
        <v>36</v>
      </c>
      <c r="D31" s="85">
        <v>0.62</v>
      </c>
      <c r="E31" s="86">
        <v>1.01</v>
      </c>
      <c r="F31" s="86">
        <v>1.1499999999999999</v>
      </c>
      <c r="G31" s="87">
        <v>1.0980000000000003</v>
      </c>
      <c r="H31" s="88">
        <v>1</v>
      </c>
      <c r="I31" s="310">
        <f t="shared" si="75"/>
        <v>-8.9253187613843599E-2</v>
      </c>
      <c r="J31" s="311">
        <f t="shared" si="76"/>
        <v>0.61290322580645173</v>
      </c>
      <c r="K31" s="89">
        <v>1.17</v>
      </c>
      <c r="L31" s="310">
        <f t="shared" si="77"/>
        <v>0.16999999999999993</v>
      </c>
      <c r="M31" s="311">
        <f t="shared" si="78"/>
        <v>0.15841584158415833</v>
      </c>
      <c r="N31" s="89">
        <v>1.46</v>
      </c>
      <c r="O31" s="310">
        <f t="shared" si="79"/>
        <v>0.24786324786324787</v>
      </c>
      <c r="P31" s="311">
        <f t="shared" si="80"/>
        <v>0.26956521739130435</v>
      </c>
      <c r="Q31" s="89">
        <v>1.7380000000000004</v>
      </c>
      <c r="R31" s="310">
        <f t="shared" si="81"/>
        <v>0.19041095890410986</v>
      </c>
      <c r="S31" s="312">
        <f t="shared" si="82"/>
        <v>0.58287795992714031</v>
      </c>
      <c r="T31" s="88">
        <v>2.0009999999999999</v>
      </c>
      <c r="U31" s="310">
        <f t="shared" si="83"/>
        <v>0.15132336018411929</v>
      </c>
      <c r="V31" s="311">
        <f t="shared" si="84"/>
        <v>1.0009999999999999</v>
      </c>
      <c r="W31" s="89">
        <v>1.9289999999999998</v>
      </c>
      <c r="X31" s="310">
        <f t="shared" si="85"/>
        <v>-3.5982008995502301E-2</v>
      </c>
      <c r="Y31" s="311">
        <f t="shared" si="86"/>
        <v>0.64871794871794863</v>
      </c>
      <c r="Z31" s="89">
        <v>1.1307049999999998</v>
      </c>
      <c r="AA31" s="310">
        <f t="shared" si="87"/>
        <v>-0.41383877656817003</v>
      </c>
      <c r="AB31" s="311">
        <f t="shared" si="88"/>
        <v>-0.22554452054794527</v>
      </c>
      <c r="AC31" s="89">
        <v>1.5242950000000004</v>
      </c>
      <c r="AD31" s="310">
        <f t="shared" si="89"/>
        <v>0.3480925617203432</v>
      </c>
      <c r="AE31" s="312">
        <f t="shared" si="90"/>
        <v>-0.12296029919447637</v>
      </c>
      <c r="AF31" s="88">
        <v>1.415</v>
      </c>
      <c r="AG31" s="310">
        <f t="shared" si="91"/>
        <v>-7.1701999940956496E-2</v>
      </c>
      <c r="AH31" s="311">
        <f t="shared" si="92"/>
        <v>-0.29285357321339323</v>
      </c>
      <c r="AI31" s="89">
        <v>0.74102899999999994</v>
      </c>
      <c r="AJ31" s="310">
        <f t="shared" si="93"/>
        <v>-0.476304593639576</v>
      </c>
      <c r="AK31" s="311">
        <f t="shared" si="94"/>
        <v>-0.61584810782789012</v>
      </c>
      <c r="AL31" s="89">
        <v>1.1777700000000002</v>
      </c>
      <c r="AM31" s="310">
        <f t="shared" si="95"/>
        <v>0.58937099627679923</v>
      </c>
      <c r="AN31" s="311">
        <f t="shared" si="96"/>
        <v>4.1624473226880898E-2</v>
      </c>
      <c r="AO31" s="89">
        <v>1.0562009999999999</v>
      </c>
      <c r="AP31" s="310">
        <f t="shared" si="97"/>
        <v>-0.10321964390330896</v>
      </c>
      <c r="AQ31" s="312">
        <f t="shared" si="98"/>
        <v>-0.30708885091140514</v>
      </c>
      <c r="AR31" s="88">
        <v>1.788149</v>
      </c>
      <c r="AS31" s="310">
        <f t="shared" si="99"/>
        <v>0.69300066938016536</v>
      </c>
      <c r="AT31" s="311">
        <f t="shared" si="100"/>
        <v>0.26370954063604235</v>
      </c>
      <c r="AU31" s="89">
        <v>1.4928510000000002</v>
      </c>
      <c r="AV31" s="310">
        <f t="shared" si="101"/>
        <v>-0.16514171917440879</v>
      </c>
      <c r="AW31" s="311">
        <f t="shared" si="102"/>
        <v>1.0145648820761406</v>
      </c>
      <c r="AX31" s="89">
        <v>1.9449350000000001</v>
      </c>
      <c r="AY31" s="310">
        <f t="shared" si="103"/>
        <v>0.30283263366538238</v>
      </c>
      <c r="AZ31" s="311">
        <f t="shared" si="104"/>
        <v>0.65137081093931726</v>
      </c>
      <c r="BA31" s="89">
        <v>2.0170000000000003</v>
      </c>
      <c r="BB31" s="310">
        <f t="shared" si="105"/>
        <v>3.7052652145187492E-2</v>
      </c>
      <c r="BC31" s="312">
        <f t="shared" si="106"/>
        <v>0.90967438962848979</v>
      </c>
      <c r="BD31" s="88">
        <v>2</v>
      </c>
      <c r="BE31" s="310">
        <f t="shared" si="107"/>
        <v>-8.4283589489342337E-3</v>
      </c>
      <c r="BF31" s="311">
        <f t="shared" si="108"/>
        <v>0.11847502640999164</v>
      </c>
      <c r="BG31" s="89">
        <v>2.2999999999999998</v>
      </c>
      <c r="BH31" s="310">
        <f t="shared" si="109"/>
        <v>0.14999999999999991</v>
      </c>
      <c r="BI31" s="311">
        <f t="shared" si="110"/>
        <v>0.54067619608386885</v>
      </c>
      <c r="BJ31" s="89">
        <v>1.5</v>
      </c>
      <c r="BK31" s="310">
        <f t="shared" si="111"/>
        <v>-0.34782608695652173</v>
      </c>
      <c r="BL31" s="311">
        <f t="shared" si="112"/>
        <v>-0.22876599989202728</v>
      </c>
      <c r="BM31" s="89">
        <v>2.0430000000000001</v>
      </c>
      <c r="BN31" s="310">
        <f t="shared" si="113"/>
        <v>0.3620000000000001</v>
      </c>
      <c r="BO31" s="312">
        <f t="shared" si="114"/>
        <v>1.2890431333663743E-2</v>
      </c>
      <c r="BP31" s="88">
        <f t="shared" ref="BP31" si="149">BP32+BP33</f>
        <v>1.1678999999999999</v>
      </c>
      <c r="BQ31" s="310">
        <f t="shared" si="139"/>
        <v>-0.42834067547723942</v>
      </c>
      <c r="BR31" s="311">
        <f t="shared" si="140"/>
        <v>-0.41605000000000003</v>
      </c>
      <c r="BS31" s="89">
        <f t="shared" ref="BS31" si="150">BS32+BS33</f>
        <v>1.532</v>
      </c>
      <c r="BT31" s="310">
        <f t="shared" si="141"/>
        <v>0.31175614350543723</v>
      </c>
      <c r="BU31" s="311">
        <f t="shared" si="142"/>
        <v>-0.33391304347826078</v>
      </c>
      <c r="BV31" s="89">
        <f t="shared" ref="BV31" si="151">BV32+BV33</f>
        <v>0.88100000000000001</v>
      </c>
      <c r="BW31" s="310">
        <f t="shared" si="143"/>
        <v>-0.42493472584856395</v>
      </c>
      <c r="BX31" s="311">
        <f t="shared" si="144"/>
        <v>-0.41266666666666663</v>
      </c>
      <c r="BY31" s="89">
        <f t="shared" ref="BY31" si="152">BY32+BY33</f>
        <v>1.5119999999999998</v>
      </c>
      <c r="BZ31" s="310">
        <f t="shared" si="145"/>
        <v>0.71623155505107805</v>
      </c>
      <c r="CA31" s="312">
        <f t="shared" si="146"/>
        <v>-0.25991189427312789</v>
      </c>
      <c r="CB31" s="88">
        <f t="shared" ref="CB31" si="153">CB32+CB33</f>
        <v>1.4100000000000001</v>
      </c>
      <c r="CC31" s="310">
        <f t="shared" si="128"/>
        <v>-6.7460317460317221E-2</v>
      </c>
      <c r="CD31" s="311">
        <f t="shared" si="129"/>
        <v>0.20729514513228886</v>
      </c>
      <c r="CE31" s="89">
        <f t="shared" ref="CE31" si="154">CE32+CE33</f>
        <v>0.99449999999999994</v>
      </c>
      <c r="CF31" s="310">
        <f t="shared" si="147"/>
        <v>-0.29468085106382991</v>
      </c>
      <c r="CG31" s="311">
        <f t="shared" si="132"/>
        <v>-0.35084856396866848</v>
      </c>
      <c r="CH31" s="89">
        <f>CH32+CH33</f>
        <v>1.1950000000000001</v>
      </c>
      <c r="CI31" s="310">
        <f t="shared" si="133"/>
        <v>0.20160884866767237</v>
      </c>
      <c r="CJ31" s="311">
        <f t="shared" si="134"/>
        <v>0.35641316685584568</v>
      </c>
      <c r="CK31" s="89">
        <f t="shared" ref="CK31" si="155">CK32+CK33</f>
        <v>1.2889999999999999</v>
      </c>
      <c r="CL31" s="310">
        <f t="shared" si="148"/>
        <v>7.8661087866108703E-2</v>
      </c>
      <c r="CM31" s="312">
        <f t="shared" si="137"/>
        <v>-0.14748677248677244</v>
      </c>
      <c r="CN31" s="81"/>
    </row>
    <row r="32" spans="1:92" s="96" customFormat="1" ht="16.2" customHeight="1">
      <c r="A32" s="173">
        <f t="shared" si="138"/>
        <v>6</v>
      </c>
      <c r="B32" s="90" t="s">
        <v>305</v>
      </c>
      <c r="C32" s="91" t="s">
        <v>327</v>
      </c>
      <c r="D32" s="313">
        <v>0.56999999999999995</v>
      </c>
      <c r="E32" s="314">
        <v>0.91</v>
      </c>
      <c r="F32" s="314">
        <v>0.69</v>
      </c>
      <c r="G32" s="315">
        <v>0.83400000000000007</v>
      </c>
      <c r="H32" s="316">
        <v>0.63</v>
      </c>
      <c r="I32" s="277">
        <f t="shared" si="75"/>
        <v>-0.24460431654676262</v>
      </c>
      <c r="J32" s="278">
        <f t="shared" si="76"/>
        <v>0.10526315789473695</v>
      </c>
      <c r="K32" s="317">
        <v>0.76</v>
      </c>
      <c r="L32" s="277">
        <f t="shared" si="77"/>
        <v>0.20634920634920628</v>
      </c>
      <c r="M32" s="278">
        <f t="shared" si="78"/>
        <v>-0.1648351648351648</v>
      </c>
      <c r="N32" s="317">
        <v>1.1100000000000001</v>
      </c>
      <c r="O32" s="277">
        <f t="shared" si="79"/>
        <v>0.46052631578947389</v>
      </c>
      <c r="P32" s="278">
        <f t="shared" si="80"/>
        <v>0.6086956521739133</v>
      </c>
      <c r="Q32" s="317">
        <v>1.4360000000000002</v>
      </c>
      <c r="R32" s="277">
        <f t="shared" si="81"/>
        <v>0.2936936936936938</v>
      </c>
      <c r="S32" s="279">
        <f t="shared" si="82"/>
        <v>0.72182254196642681</v>
      </c>
      <c r="T32" s="316">
        <v>1.7</v>
      </c>
      <c r="U32" s="277">
        <f t="shared" si="83"/>
        <v>0.18384401114206117</v>
      </c>
      <c r="V32" s="278">
        <f t="shared" si="84"/>
        <v>1.6984126984126982</v>
      </c>
      <c r="W32" s="317">
        <v>1.5559999999999998</v>
      </c>
      <c r="X32" s="277">
        <f t="shared" si="85"/>
        <v>-8.4705882352941297E-2</v>
      </c>
      <c r="Y32" s="278">
        <f t="shared" si="86"/>
        <v>1.0473684210526315</v>
      </c>
      <c r="Z32" s="317">
        <v>0.87579599999999957</v>
      </c>
      <c r="AA32" s="277">
        <f t="shared" si="87"/>
        <v>-0.43714910025706966</v>
      </c>
      <c r="AB32" s="278">
        <f t="shared" si="88"/>
        <v>-0.21099459459459502</v>
      </c>
      <c r="AC32" s="317">
        <v>1.2802040000000006</v>
      </c>
      <c r="AD32" s="277">
        <f t="shared" si="89"/>
        <v>0.46176050130395807</v>
      </c>
      <c r="AE32" s="279">
        <f t="shared" si="90"/>
        <v>-0.10849303621169892</v>
      </c>
      <c r="AF32" s="316">
        <v>1.292</v>
      </c>
      <c r="AG32" s="277">
        <f t="shared" si="91"/>
        <v>9.214156493808412E-3</v>
      </c>
      <c r="AH32" s="278">
        <f t="shared" si="92"/>
        <v>-0.24</v>
      </c>
      <c r="AI32" s="317">
        <v>0.40275599999999989</v>
      </c>
      <c r="AJ32" s="277">
        <f t="shared" si="93"/>
        <v>-0.68826934984520127</v>
      </c>
      <c r="AK32" s="278">
        <f t="shared" si="94"/>
        <v>-0.74115938303341911</v>
      </c>
      <c r="AL32" s="317">
        <v>0.88955200000000012</v>
      </c>
      <c r="AM32" s="277">
        <f t="shared" si="95"/>
        <v>1.2086623166383625</v>
      </c>
      <c r="AN32" s="278">
        <f t="shared" si="96"/>
        <v>1.5706854107578216E-2</v>
      </c>
      <c r="AO32" s="317">
        <v>0.973692</v>
      </c>
      <c r="AP32" s="277">
        <f t="shared" si="97"/>
        <v>9.4586938144144428E-2</v>
      </c>
      <c r="AQ32" s="279">
        <f t="shared" si="98"/>
        <v>-0.23942434174553462</v>
      </c>
      <c r="AR32" s="316">
        <v>1.6153310000000001</v>
      </c>
      <c r="AS32" s="277">
        <f t="shared" si="99"/>
        <v>0.65897532279201232</v>
      </c>
      <c r="AT32" s="278">
        <f t="shared" si="100"/>
        <v>0.25025619195046445</v>
      </c>
      <c r="AU32" s="317">
        <v>1.1492799999999999</v>
      </c>
      <c r="AV32" s="277">
        <f t="shared" si="101"/>
        <v>-0.28851733793259726</v>
      </c>
      <c r="AW32" s="278">
        <f t="shared" si="102"/>
        <v>1.8535391154942449</v>
      </c>
      <c r="AX32" s="317">
        <v>1.802389</v>
      </c>
      <c r="AY32" s="277">
        <f t="shared" si="103"/>
        <v>0.56827666016984568</v>
      </c>
      <c r="AZ32" s="278">
        <f t="shared" si="104"/>
        <v>1.0261760976311667</v>
      </c>
      <c r="BA32" s="317">
        <v>1.8540000000000003</v>
      </c>
      <c r="BB32" s="277">
        <f t="shared" si="105"/>
        <v>2.8634773070630226E-2</v>
      </c>
      <c r="BC32" s="279">
        <f t="shared" si="106"/>
        <v>0.90409287536510541</v>
      </c>
      <c r="BD32" s="316">
        <v>1.9</v>
      </c>
      <c r="BE32" s="277">
        <f t="shared" si="107"/>
        <v>2.4811218985975936E-2</v>
      </c>
      <c r="BF32" s="278">
        <f t="shared" si="108"/>
        <v>0.176229515808215</v>
      </c>
      <c r="BG32" s="317">
        <v>2.1</v>
      </c>
      <c r="BH32" s="277">
        <f t="shared" si="109"/>
        <v>0.10526315789473695</v>
      </c>
      <c r="BI32" s="278">
        <f t="shared" si="110"/>
        <v>0.82723096199359625</v>
      </c>
      <c r="BJ32" s="317">
        <v>1.4</v>
      </c>
      <c r="BK32" s="277">
        <f t="shared" si="111"/>
        <v>-0.33333333333333337</v>
      </c>
      <c r="BL32" s="278">
        <f t="shared" si="112"/>
        <v>-0.22325313791861812</v>
      </c>
      <c r="BM32" s="317">
        <v>1.9690000000000001</v>
      </c>
      <c r="BN32" s="277">
        <f t="shared" si="113"/>
        <v>0.40642857142857158</v>
      </c>
      <c r="BO32" s="279">
        <f t="shared" si="114"/>
        <v>6.2028047464940617E-2</v>
      </c>
      <c r="BP32" s="316">
        <v>1.0419</v>
      </c>
      <c r="BQ32" s="277">
        <f t="shared" si="139"/>
        <v>-0.47084814626714067</v>
      </c>
      <c r="BR32" s="278">
        <f t="shared" si="140"/>
        <v>-0.45163157894736838</v>
      </c>
      <c r="BS32" s="317">
        <v>1.407</v>
      </c>
      <c r="BT32" s="277">
        <f t="shared" si="141"/>
        <v>0.35041750647854886</v>
      </c>
      <c r="BU32" s="278">
        <f t="shared" si="142"/>
        <v>-0.32999999999999996</v>
      </c>
      <c r="BV32" s="317">
        <v>0.81699999999999995</v>
      </c>
      <c r="BW32" s="277">
        <f t="shared" si="143"/>
        <v>-0.41933191186922536</v>
      </c>
      <c r="BX32" s="278">
        <f t="shared" si="144"/>
        <v>-0.41642857142857148</v>
      </c>
      <c r="BY32" s="317">
        <v>1.5029999999999999</v>
      </c>
      <c r="BZ32" s="277">
        <f t="shared" si="145"/>
        <v>0.83965728274173812</v>
      </c>
      <c r="CA32" s="279">
        <f t="shared" si="146"/>
        <v>-0.23666835957338761</v>
      </c>
      <c r="CB32" s="316">
        <v>1.34</v>
      </c>
      <c r="CC32" s="277">
        <f t="shared" si="128"/>
        <v>-0.10844976713240173</v>
      </c>
      <c r="CD32" s="278">
        <f t="shared" si="129"/>
        <v>0.28611191093195121</v>
      </c>
      <c r="CE32" s="317">
        <v>0.9355</v>
      </c>
      <c r="CF32" s="277">
        <f t="shared" si="147"/>
        <v>-0.30186567164179112</v>
      </c>
      <c r="CG32" s="278">
        <f t="shared" si="132"/>
        <v>-0.33511016346837241</v>
      </c>
      <c r="CH32" s="317">
        <v>1.1180000000000001</v>
      </c>
      <c r="CI32" s="277">
        <f t="shared" si="133"/>
        <v>0.19508284339925175</v>
      </c>
      <c r="CJ32" s="278">
        <f t="shared" si="134"/>
        <v>0.3684210526315792</v>
      </c>
      <c r="CK32" s="317">
        <v>1.129</v>
      </c>
      <c r="CL32" s="277">
        <f t="shared" si="148"/>
        <v>9.8389982110911323E-3</v>
      </c>
      <c r="CM32" s="279">
        <f t="shared" si="137"/>
        <v>-0.24883566200931462</v>
      </c>
      <c r="CN32" s="81"/>
    </row>
    <row r="33" spans="1:93" s="96" customFormat="1" ht="16.2" customHeight="1">
      <c r="A33" s="173">
        <f t="shared" si="138"/>
        <v>7</v>
      </c>
      <c r="B33" s="90" t="s">
        <v>306</v>
      </c>
      <c r="C33" s="91" t="s">
        <v>35</v>
      </c>
      <c r="D33" s="313">
        <v>0.05</v>
      </c>
      <c r="E33" s="314">
        <v>0.1</v>
      </c>
      <c r="F33" s="314">
        <v>0.46</v>
      </c>
      <c r="G33" s="315">
        <v>0.25999999999999995</v>
      </c>
      <c r="H33" s="316">
        <v>0.37</v>
      </c>
      <c r="I33" s="277">
        <f t="shared" si="75"/>
        <v>0.42307692307692335</v>
      </c>
      <c r="J33" s="278">
        <f t="shared" si="76"/>
        <v>6.3999999999999995</v>
      </c>
      <c r="K33" s="317">
        <v>0.42</v>
      </c>
      <c r="L33" s="277">
        <f t="shared" si="77"/>
        <v>0.13513513513513509</v>
      </c>
      <c r="M33" s="278">
        <f t="shared" si="78"/>
        <v>3.1999999999999993</v>
      </c>
      <c r="N33" s="317">
        <v>0.35</v>
      </c>
      <c r="O33" s="277">
        <f t="shared" si="79"/>
        <v>-0.16666666666666674</v>
      </c>
      <c r="P33" s="278">
        <f t="shared" si="80"/>
        <v>-0.23913043478260876</v>
      </c>
      <c r="Q33" s="317">
        <v>0.29199999999999993</v>
      </c>
      <c r="R33" s="277">
        <f t="shared" si="81"/>
        <v>-0.16571428571428592</v>
      </c>
      <c r="S33" s="279">
        <f t="shared" si="82"/>
        <v>0.12307692307692308</v>
      </c>
      <c r="T33" s="316">
        <v>0.30099999999999999</v>
      </c>
      <c r="U33" s="277">
        <f t="shared" si="83"/>
        <v>3.0821917808219412E-2</v>
      </c>
      <c r="V33" s="278">
        <f t="shared" si="84"/>
        <v>-0.18648648648648647</v>
      </c>
      <c r="W33" s="317">
        <v>0.37300000000000005</v>
      </c>
      <c r="X33" s="277">
        <f t="shared" si="85"/>
        <v>0.2392026578073092</v>
      </c>
      <c r="Y33" s="278">
        <f t="shared" si="86"/>
        <v>-0.11190476190476173</v>
      </c>
      <c r="Z33" s="317">
        <v>0.2</v>
      </c>
      <c r="AA33" s="277">
        <f t="shared" si="87"/>
        <v>-0.46380697050938346</v>
      </c>
      <c r="AB33" s="278">
        <f t="shared" si="88"/>
        <v>-0.42857142857142849</v>
      </c>
      <c r="AC33" s="317">
        <v>0.3</v>
      </c>
      <c r="AD33" s="277">
        <f t="shared" si="89"/>
        <v>0.49999999999999978</v>
      </c>
      <c r="AE33" s="279">
        <f t="shared" si="90"/>
        <v>2.7397260273972934E-2</v>
      </c>
      <c r="AF33" s="316">
        <v>0.123</v>
      </c>
      <c r="AG33" s="277">
        <f t="shared" si="91"/>
        <v>-0.59</v>
      </c>
      <c r="AH33" s="278">
        <f t="shared" si="92"/>
        <v>-0.59136212624584716</v>
      </c>
      <c r="AI33" s="317">
        <v>0.33827299999999999</v>
      </c>
      <c r="AJ33" s="277">
        <f t="shared" si="93"/>
        <v>1.7501869918699184</v>
      </c>
      <c r="AK33" s="278">
        <f t="shared" si="94"/>
        <v>-9.3101876675603323E-2</v>
      </c>
      <c r="AL33" s="317">
        <v>0.28821800000000003</v>
      </c>
      <c r="AM33" s="277">
        <f t="shared" si="95"/>
        <v>-0.14797219996866429</v>
      </c>
      <c r="AN33" s="278">
        <f t="shared" si="96"/>
        <v>0.44108999999999998</v>
      </c>
      <c r="AO33" s="317">
        <v>8.2508999999999943E-2</v>
      </c>
      <c r="AP33" s="277">
        <f t="shared" si="97"/>
        <v>-0.71372710934084638</v>
      </c>
      <c r="AQ33" s="279">
        <f t="shared" si="98"/>
        <v>-0.72497000000000011</v>
      </c>
      <c r="AR33" s="316">
        <v>0.172818</v>
      </c>
      <c r="AS33" s="277">
        <f t="shared" si="99"/>
        <v>1.0945351416209155</v>
      </c>
      <c r="AT33" s="278">
        <f t="shared" si="100"/>
        <v>0.40502439024390235</v>
      </c>
      <c r="AU33" s="317">
        <v>0.34363599999999994</v>
      </c>
      <c r="AV33" s="277">
        <f t="shared" si="101"/>
        <v>0.98842713143306793</v>
      </c>
      <c r="AW33" s="278">
        <f t="shared" si="102"/>
        <v>1.5854058704064311E-2</v>
      </c>
      <c r="AX33" s="317">
        <v>0.14254600000000009</v>
      </c>
      <c r="AY33" s="277">
        <f t="shared" si="103"/>
        <v>-0.58518315892397732</v>
      </c>
      <c r="AZ33" s="278">
        <f t="shared" si="104"/>
        <v>-0.50542297843993067</v>
      </c>
      <c r="BA33" s="317">
        <v>0.16299999999999995</v>
      </c>
      <c r="BB33" s="277">
        <f t="shared" si="105"/>
        <v>0.14349052235769411</v>
      </c>
      <c r="BC33" s="279">
        <f t="shared" si="106"/>
        <v>0.97554206207807703</v>
      </c>
      <c r="BD33" s="316">
        <v>0.1</v>
      </c>
      <c r="BE33" s="277">
        <f t="shared" si="107"/>
        <v>-0.38650306748466234</v>
      </c>
      <c r="BF33" s="278">
        <f t="shared" si="108"/>
        <v>-0.42135657165341567</v>
      </c>
      <c r="BG33" s="317">
        <v>0.2</v>
      </c>
      <c r="BH33" s="277">
        <f t="shared" si="109"/>
        <v>1</v>
      </c>
      <c r="BI33" s="278">
        <f t="shared" si="110"/>
        <v>-0.41798880210455236</v>
      </c>
      <c r="BJ33" s="317">
        <v>0.1</v>
      </c>
      <c r="BK33" s="277">
        <f t="shared" si="111"/>
        <v>-0.5</v>
      </c>
      <c r="BL33" s="278">
        <f t="shared" si="112"/>
        <v>-0.2984720721731936</v>
      </c>
      <c r="BM33" s="317">
        <v>7.4000000000000066E-2</v>
      </c>
      <c r="BN33" s="277">
        <f t="shared" si="113"/>
        <v>-0.25999999999999934</v>
      </c>
      <c r="BO33" s="279">
        <f t="shared" si="114"/>
        <v>-0.54601226993864982</v>
      </c>
      <c r="BP33" s="316">
        <v>0.126</v>
      </c>
      <c r="BQ33" s="277">
        <f t="shared" si="139"/>
        <v>0.7027027027027013</v>
      </c>
      <c r="BR33" s="278">
        <f t="shared" si="140"/>
        <v>0.26</v>
      </c>
      <c r="BS33" s="317">
        <v>0.125</v>
      </c>
      <c r="BT33" s="277">
        <f t="shared" si="141"/>
        <v>-7.9365079365079083E-3</v>
      </c>
      <c r="BU33" s="278">
        <f t="shared" si="142"/>
        <v>-0.375</v>
      </c>
      <c r="BV33" s="317">
        <v>6.4000000000000001E-2</v>
      </c>
      <c r="BW33" s="277">
        <f t="shared" si="143"/>
        <v>-0.48799999999999999</v>
      </c>
      <c r="BX33" s="278">
        <f t="shared" si="144"/>
        <v>-0.36</v>
      </c>
      <c r="BY33" s="318">
        <v>8.9999999999999993E-3</v>
      </c>
      <c r="BZ33" s="277">
        <f t="shared" si="145"/>
        <v>-0.859375</v>
      </c>
      <c r="CA33" s="279">
        <f t="shared" si="146"/>
        <v>-0.87837837837837851</v>
      </c>
      <c r="CB33" s="316">
        <v>7.0000000000000007E-2</v>
      </c>
      <c r="CC33" s="277">
        <f t="shared" si="128"/>
        <v>6.7777777777777795</v>
      </c>
      <c r="CD33" s="278">
        <f t="shared" si="129"/>
        <v>-0.44444444444444442</v>
      </c>
      <c r="CE33" s="317">
        <v>5.8999999999999997E-2</v>
      </c>
      <c r="CF33" s="277">
        <f t="shared" si="147"/>
        <v>-0.15714285714285725</v>
      </c>
      <c r="CG33" s="278">
        <f t="shared" si="132"/>
        <v>-0.52800000000000002</v>
      </c>
      <c r="CH33" s="317">
        <v>7.6999999999999999E-2</v>
      </c>
      <c r="CI33" s="277">
        <f t="shared" si="133"/>
        <v>0.30508474576271194</v>
      </c>
      <c r="CJ33" s="278">
        <f t="shared" si="134"/>
        <v>0.203125</v>
      </c>
      <c r="CK33" s="317">
        <v>0.15999999999999992</v>
      </c>
      <c r="CL33" s="277">
        <f t="shared" si="148"/>
        <v>1.0779220779220768</v>
      </c>
      <c r="CM33" s="279">
        <f t="shared" si="137"/>
        <v>16.777777777777771</v>
      </c>
      <c r="CN33" s="81"/>
    </row>
    <row r="34" spans="1:93" s="22" customFormat="1" ht="16.2" customHeight="1">
      <c r="A34" s="173">
        <f t="shared" si="138"/>
        <v>8</v>
      </c>
      <c r="B34" s="83" t="s">
        <v>308</v>
      </c>
      <c r="C34" s="84" t="s">
        <v>37</v>
      </c>
      <c r="D34" s="85">
        <v>1.92</v>
      </c>
      <c r="E34" s="86">
        <v>2.78</v>
      </c>
      <c r="F34" s="86">
        <v>2.73</v>
      </c>
      <c r="G34" s="87">
        <v>1.797000000000001</v>
      </c>
      <c r="H34" s="88">
        <v>3.08</v>
      </c>
      <c r="I34" s="310">
        <f t="shared" si="75"/>
        <v>0.71396772398441755</v>
      </c>
      <c r="J34" s="311">
        <f t="shared" si="76"/>
        <v>0.60416666666666674</v>
      </c>
      <c r="K34" s="89">
        <v>3.62</v>
      </c>
      <c r="L34" s="310">
        <f t="shared" si="77"/>
        <v>0.17532467532467533</v>
      </c>
      <c r="M34" s="311">
        <f t="shared" si="78"/>
        <v>0.30215827338129508</v>
      </c>
      <c r="N34" s="89">
        <v>4.2699999999999996</v>
      </c>
      <c r="O34" s="310">
        <f t="shared" si="79"/>
        <v>0.17955801104972369</v>
      </c>
      <c r="P34" s="311">
        <f t="shared" si="80"/>
        <v>0.56410256410256387</v>
      </c>
      <c r="Q34" s="89">
        <v>4.6946000000000012</v>
      </c>
      <c r="R34" s="310">
        <f t="shared" si="81"/>
        <v>9.9437939110070594E-2</v>
      </c>
      <c r="S34" s="312">
        <f t="shared" si="82"/>
        <v>1.6124652198107947</v>
      </c>
      <c r="T34" s="88">
        <v>6.6509999999999998</v>
      </c>
      <c r="U34" s="310">
        <f t="shared" si="83"/>
        <v>0.41673412005282628</v>
      </c>
      <c r="V34" s="311">
        <f t="shared" si="84"/>
        <v>1.1594155844155845</v>
      </c>
      <c r="W34" s="89">
        <v>8.3460000000000001</v>
      </c>
      <c r="X34" s="310">
        <f t="shared" si="85"/>
        <v>0.25484889490302209</v>
      </c>
      <c r="Y34" s="311">
        <f t="shared" si="86"/>
        <v>1.3055248618784532</v>
      </c>
      <c r="Z34" s="89">
        <v>10.034600000000001</v>
      </c>
      <c r="AA34" s="310">
        <f t="shared" si="87"/>
        <v>0.20232446681044824</v>
      </c>
      <c r="AB34" s="311">
        <f t="shared" si="88"/>
        <v>1.3500234192037475</v>
      </c>
      <c r="AC34" s="89">
        <v>9.9734000000000016</v>
      </c>
      <c r="AD34" s="310">
        <f t="shared" si="89"/>
        <v>-6.0988978135649852E-3</v>
      </c>
      <c r="AE34" s="312">
        <f t="shared" si="90"/>
        <v>1.1244408469305158</v>
      </c>
      <c r="AF34" s="88">
        <v>10.49</v>
      </c>
      <c r="AG34" s="310">
        <f t="shared" si="91"/>
        <v>5.1797782100386991E-2</v>
      </c>
      <c r="AH34" s="311">
        <f t="shared" si="92"/>
        <v>0.57720643512253811</v>
      </c>
      <c r="AI34" s="89">
        <v>7.5814890000000004</v>
      </c>
      <c r="AJ34" s="310">
        <f t="shared" si="93"/>
        <v>-0.27726510962821738</v>
      </c>
      <c r="AK34" s="311">
        <f t="shared" si="94"/>
        <v>-9.1602084831056807E-2</v>
      </c>
      <c r="AL34" s="89">
        <v>9.8859439999999985</v>
      </c>
      <c r="AM34" s="310">
        <f t="shared" si="95"/>
        <v>0.30395810110652377</v>
      </c>
      <c r="AN34" s="311">
        <f t="shared" si="96"/>
        <v>-1.4814342375381484E-2</v>
      </c>
      <c r="AO34" s="89">
        <v>9.7895670000000017</v>
      </c>
      <c r="AP34" s="310">
        <f t="shared" si="97"/>
        <v>-9.7488919621633308E-3</v>
      </c>
      <c r="AQ34" s="312">
        <f t="shared" si="98"/>
        <v>-1.8432329997794095E-2</v>
      </c>
      <c r="AR34" s="88">
        <v>10.10093</v>
      </c>
      <c r="AS34" s="310">
        <f t="shared" si="99"/>
        <v>3.1805594670325954E-2</v>
      </c>
      <c r="AT34" s="311">
        <f t="shared" si="100"/>
        <v>-3.7089609151573E-2</v>
      </c>
      <c r="AU34" s="89">
        <v>11.03007</v>
      </c>
      <c r="AV34" s="310">
        <f t="shared" si="101"/>
        <v>9.1985589445724436E-2</v>
      </c>
      <c r="AW34" s="311">
        <f t="shared" si="102"/>
        <v>0.45486856209908111</v>
      </c>
      <c r="AX34" s="89">
        <v>11.527940999999998</v>
      </c>
      <c r="AY34" s="310">
        <f t="shared" si="103"/>
        <v>4.5137610187423904E-2</v>
      </c>
      <c r="AZ34" s="311">
        <f t="shared" si="104"/>
        <v>0.16609410290003668</v>
      </c>
      <c r="BA34" s="89">
        <v>12.658999999999999</v>
      </c>
      <c r="BB34" s="310">
        <f t="shared" si="105"/>
        <v>9.8114572238008568E-2</v>
      </c>
      <c r="BC34" s="312">
        <f t="shared" si="106"/>
        <v>0.29311132964307784</v>
      </c>
      <c r="BD34" s="88">
        <v>11.8</v>
      </c>
      <c r="BE34" s="310">
        <f t="shared" si="107"/>
        <v>-6.7856860731495217E-2</v>
      </c>
      <c r="BF34" s="311">
        <f t="shared" si="108"/>
        <v>0.16820926389946278</v>
      </c>
      <c r="BG34" s="89">
        <v>12</v>
      </c>
      <c r="BH34" s="310">
        <f t="shared" si="109"/>
        <v>1.6949152542372836E-2</v>
      </c>
      <c r="BI34" s="311">
        <f t="shared" si="110"/>
        <v>8.793507203490103E-2</v>
      </c>
      <c r="BJ34" s="89">
        <v>15.3</v>
      </c>
      <c r="BK34" s="310">
        <f t="shared" si="111"/>
        <v>0.27500000000000013</v>
      </c>
      <c r="BL34" s="311">
        <f t="shared" si="112"/>
        <v>0.32721012364653879</v>
      </c>
      <c r="BM34" s="89">
        <v>16.608000000000001</v>
      </c>
      <c r="BN34" s="310">
        <f t="shared" si="113"/>
        <v>8.5490196078431335E-2</v>
      </c>
      <c r="BO34" s="312">
        <f t="shared" si="114"/>
        <v>0.31195197092977334</v>
      </c>
      <c r="BP34" s="88">
        <f t="shared" ref="BP34" si="156">BP35+BP36</f>
        <v>18.686</v>
      </c>
      <c r="BQ34" s="310">
        <f t="shared" si="139"/>
        <v>0.12512042389210021</v>
      </c>
      <c r="BR34" s="311">
        <f t="shared" si="140"/>
        <v>0.58355932203389815</v>
      </c>
      <c r="BS34" s="89">
        <f t="shared" ref="BS34" si="157">BS35+BS36</f>
        <v>21.773000000000003</v>
      </c>
      <c r="BT34" s="310">
        <f t="shared" si="141"/>
        <v>0.1652038959648936</v>
      </c>
      <c r="BU34" s="311">
        <f t="shared" si="142"/>
        <v>0.81441666666666701</v>
      </c>
      <c r="BV34" s="89">
        <f t="shared" ref="BV34" si="158">BV35+BV36</f>
        <v>20.497999999999998</v>
      </c>
      <c r="BW34" s="310">
        <f t="shared" si="143"/>
        <v>-5.8558765443439409E-2</v>
      </c>
      <c r="BX34" s="311">
        <f t="shared" si="144"/>
        <v>0.33973856209150299</v>
      </c>
      <c r="BY34" s="89">
        <f t="shared" ref="BY34" si="159">BY35+BY36</f>
        <v>20.085999999999999</v>
      </c>
      <c r="BZ34" s="310">
        <f t="shared" si="145"/>
        <v>-2.0099521904575979E-2</v>
      </c>
      <c r="CA34" s="312">
        <f t="shared" si="146"/>
        <v>0.20941714836223491</v>
      </c>
      <c r="CB34" s="88">
        <f t="shared" ref="CB34" si="160">CB35+CB36</f>
        <v>26.481000000000002</v>
      </c>
      <c r="CC34" s="310">
        <f t="shared" si="128"/>
        <v>0.31838096186398501</v>
      </c>
      <c r="CD34" s="311">
        <f t="shared" si="129"/>
        <v>0.41715723001177363</v>
      </c>
      <c r="CE34" s="89">
        <f>CE35+CE36</f>
        <v>26.064999999999998</v>
      </c>
      <c r="CF34" s="310">
        <f t="shared" si="147"/>
        <v>-1.5709376534118968E-2</v>
      </c>
      <c r="CG34" s="311">
        <f t="shared" si="132"/>
        <v>0.19712487943783552</v>
      </c>
      <c r="CH34" s="89">
        <f t="shared" ref="CH34" si="161">CH35+CH36</f>
        <v>25.634999999999998</v>
      </c>
      <c r="CI34" s="310">
        <f t="shared" si="133"/>
        <v>-1.6497218492230958E-2</v>
      </c>
      <c r="CJ34" s="311">
        <f t="shared" si="134"/>
        <v>0.25060981559176509</v>
      </c>
      <c r="CK34" s="89">
        <f t="shared" ref="CK34" si="162">CK35+CK36</f>
        <v>31.191100000000002</v>
      </c>
      <c r="CL34" s="310">
        <f t="shared" si="148"/>
        <v>0.21673883362590218</v>
      </c>
      <c r="CM34" s="312">
        <f t="shared" si="137"/>
        <v>0.55287762620730874</v>
      </c>
      <c r="CN34" s="81"/>
    </row>
    <row r="35" spans="1:93" s="96" customFormat="1" ht="16.2" customHeight="1">
      <c r="A35" s="173">
        <f t="shared" si="138"/>
        <v>9</v>
      </c>
      <c r="B35" s="90" t="s">
        <v>305</v>
      </c>
      <c r="C35" s="91" t="s">
        <v>327</v>
      </c>
      <c r="D35" s="313">
        <v>1.35</v>
      </c>
      <c r="E35" s="314">
        <v>2.08</v>
      </c>
      <c r="F35" s="314">
        <v>1.93</v>
      </c>
      <c r="G35" s="315">
        <v>0.87400000000000033</v>
      </c>
      <c r="H35" s="316">
        <v>1.95</v>
      </c>
      <c r="I35" s="277">
        <f t="shared" si="75"/>
        <v>1.2311212814645298</v>
      </c>
      <c r="J35" s="278">
        <f t="shared" si="76"/>
        <v>0.44444444444444442</v>
      </c>
      <c r="K35" s="317">
        <v>2.25</v>
      </c>
      <c r="L35" s="277">
        <f t="shared" si="77"/>
        <v>0.15384615384615397</v>
      </c>
      <c r="M35" s="278">
        <f t="shared" si="78"/>
        <v>8.1730769230769162E-2</v>
      </c>
      <c r="N35" s="317">
        <v>2.12</v>
      </c>
      <c r="O35" s="277">
        <f t="shared" si="79"/>
        <v>-5.7777777777777706E-2</v>
      </c>
      <c r="P35" s="278">
        <f t="shared" si="80"/>
        <v>9.8445595854922407E-2</v>
      </c>
      <c r="Q35" s="317">
        <v>1.5065999999999997</v>
      </c>
      <c r="R35" s="277">
        <f t="shared" si="81"/>
        <v>-0.28933962264150959</v>
      </c>
      <c r="S35" s="279">
        <f t="shared" si="82"/>
        <v>0.72379862700228736</v>
      </c>
      <c r="T35" s="316">
        <v>2.6219999999999999</v>
      </c>
      <c r="U35" s="277">
        <f t="shared" si="83"/>
        <v>0.74034249303066524</v>
      </c>
      <c r="V35" s="278">
        <f t="shared" si="84"/>
        <v>0.34461538461538455</v>
      </c>
      <c r="W35" s="317">
        <v>3.5940000000000003</v>
      </c>
      <c r="X35" s="277">
        <f t="shared" si="85"/>
        <v>0.37070938215102989</v>
      </c>
      <c r="Y35" s="278">
        <f t="shared" si="86"/>
        <v>0.59733333333333349</v>
      </c>
      <c r="Z35" s="317">
        <v>4.829669</v>
      </c>
      <c r="AA35" s="277">
        <f t="shared" si="87"/>
        <v>0.34381441291040615</v>
      </c>
      <c r="AB35" s="278">
        <f t="shared" si="88"/>
        <v>1.2781457547169812</v>
      </c>
      <c r="AC35" s="317">
        <v>3.5973310000000014</v>
      </c>
      <c r="AD35" s="277">
        <f t="shared" si="89"/>
        <v>-0.25515992917941144</v>
      </c>
      <c r="AE35" s="279">
        <f t="shared" si="90"/>
        <v>1.3877147218903505</v>
      </c>
      <c r="AF35" s="316">
        <v>5.48</v>
      </c>
      <c r="AG35" s="277">
        <f t="shared" si="91"/>
        <v>0.52335161818581555</v>
      </c>
      <c r="AH35" s="278">
        <f t="shared" si="92"/>
        <v>1.0900076277650652</v>
      </c>
      <c r="AI35" s="317">
        <v>2.1603789999999998</v>
      </c>
      <c r="AJ35" s="277">
        <f t="shared" si="93"/>
        <v>-0.60577025547445262</v>
      </c>
      <c r="AK35" s="278">
        <f t="shared" si="94"/>
        <v>-0.39889287701725107</v>
      </c>
      <c r="AL35" s="317">
        <v>4.5359030000000002</v>
      </c>
      <c r="AM35" s="277">
        <f t="shared" si="95"/>
        <v>1.0995866928904605</v>
      </c>
      <c r="AN35" s="278">
        <f t="shared" si="96"/>
        <v>-6.0825286370556619E-2</v>
      </c>
      <c r="AO35" s="317">
        <v>4.809718000000001</v>
      </c>
      <c r="AP35" s="277">
        <f t="shared" si="97"/>
        <v>6.0366149805231917E-2</v>
      </c>
      <c r="AQ35" s="279">
        <f t="shared" si="98"/>
        <v>0.33702403253967983</v>
      </c>
      <c r="AR35" s="316">
        <v>5.6347199999999997</v>
      </c>
      <c r="AS35" s="277">
        <f t="shared" si="99"/>
        <v>0.17152814364584335</v>
      </c>
      <c r="AT35" s="278">
        <f t="shared" si="100"/>
        <v>2.8233576642335612E-2</v>
      </c>
      <c r="AU35" s="317">
        <v>6.056381</v>
      </c>
      <c r="AV35" s="277">
        <f t="shared" si="101"/>
        <v>7.4832644745435495E-2</v>
      </c>
      <c r="AW35" s="278">
        <f t="shared" si="102"/>
        <v>1.8033882017923708</v>
      </c>
      <c r="AX35" s="317">
        <v>7.0518989999999988</v>
      </c>
      <c r="AY35" s="277">
        <f t="shared" si="103"/>
        <v>0.1643750616085744</v>
      </c>
      <c r="AZ35" s="278">
        <f t="shared" si="104"/>
        <v>0.55468470114991408</v>
      </c>
      <c r="BA35" s="317">
        <v>7.9830000000000005</v>
      </c>
      <c r="BB35" s="277">
        <f t="shared" si="105"/>
        <v>0.13203549852316399</v>
      </c>
      <c r="BC35" s="279">
        <f t="shared" si="106"/>
        <v>0.65976466811567724</v>
      </c>
      <c r="BD35" s="316">
        <v>8.3000000000000007</v>
      </c>
      <c r="BE35" s="277">
        <f t="shared" si="107"/>
        <v>3.9709382437680185E-2</v>
      </c>
      <c r="BF35" s="278">
        <f t="shared" si="108"/>
        <v>0.47301019394042676</v>
      </c>
      <c r="BG35" s="317">
        <v>7.5</v>
      </c>
      <c r="BH35" s="277">
        <f t="shared" si="109"/>
        <v>-9.6385542168674787E-2</v>
      </c>
      <c r="BI35" s="278">
        <f t="shared" si="110"/>
        <v>0.2383633064036097</v>
      </c>
      <c r="BJ35" s="317">
        <v>9.8000000000000007</v>
      </c>
      <c r="BK35" s="277">
        <f t="shared" si="111"/>
        <v>0.30666666666666687</v>
      </c>
      <c r="BL35" s="278">
        <f t="shared" si="112"/>
        <v>0.38969659094663744</v>
      </c>
      <c r="BM35" s="317">
        <v>9.0950000000000006</v>
      </c>
      <c r="BN35" s="277">
        <f t="shared" si="113"/>
        <v>-7.1938775510204112E-2</v>
      </c>
      <c r="BO35" s="279">
        <f t="shared" si="114"/>
        <v>0.13929600400851805</v>
      </c>
      <c r="BP35" s="316">
        <v>10.478</v>
      </c>
      <c r="BQ35" s="277">
        <f t="shared" si="139"/>
        <v>0.15206157229246831</v>
      </c>
      <c r="BR35" s="278">
        <f t="shared" si="140"/>
        <v>0.26240963855421673</v>
      </c>
      <c r="BS35" s="317">
        <v>13.505000000000001</v>
      </c>
      <c r="BT35" s="277">
        <f t="shared" si="141"/>
        <v>0.2888910097346824</v>
      </c>
      <c r="BU35" s="278">
        <f t="shared" si="142"/>
        <v>0.80066666666666686</v>
      </c>
      <c r="BV35" s="317">
        <v>12.16</v>
      </c>
      <c r="BW35" s="277">
        <f t="shared" si="143"/>
        <v>-9.9592743428359887E-2</v>
      </c>
      <c r="BX35" s="278">
        <f t="shared" si="144"/>
        <v>0.24081632653061225</v>
      </c>
      <c r="BY35" s="317">
        <v>11.635</v>
      </c>
      <c r="BZ35" s="277">
        <f t="shared" si="145"/>
        <v>-4.3174342105263164E-2</v>
      </c>
      <c r="CA35" s="279">
        <f t="shared" si="146"/>
        <v>0.27927432655305107</v>
      </c>
      <c r="CB35" s="316">
        <v>17.343</v>
      </c>
      <c r="CC35" s="277">
        <f t="shared" si="128"/>
        <v>0.49058874086807047</v>
      </c>
      <c r="CD35" s="278">
        <f t="shared" si="129"/>
        <v>0.65518228669593448</v>
      </c>
      <c r="CE35" s="317">
        <v>15.478</v>
      </c>
      <c r="CF35" s="277">
        <f t="shared" si="147"/>
        <v>-0.10753618174479618</v>
      </c>
      <c r="CG35" s="278">
        <f t="shared" si="132"/>
        <v>0.14609403924472408</v>
      </c>
      <c r="CH35" s="317">
        <v>13.577</v>
      </c>
      <c r="CI35" s="277">
        <f t="shared" si="133"/>
        <v>-0.12281948572166945</v>
      </c>
      <c r="CJ35" s="278">
        <f t="shared" si="134"/>
        <v>0.11652960526315792</v>
      </c>
      <c r="CK35" s="317">
        <v>18.098400000000002</v>
      </c>
      <c r="CL35" s="277">
        <f t="shared" si="148"/>
        <v>0.33301907637917072</v>
      </c>
      <c r="CM35" s="279">
        <f t="shared" si="137"/>
        <v>0.55551353674258719</v>
      </c>
      <c r="CN35" s="81"/>
    </row>
    <row r="36" spans="1:93" s="96" customFormat="1" ht="16.2" customHeight="1">
      <c r="A36" s="173">
        <f t="shared" si="138"/>
        <v>10</v>
      </c>
      <c r="B36" s="90" t="s">
        <v>306</v>
      </c>
      <c r="C36" s="91" t="s">
        <v>35</v>
      </c>
      <c r="D36" s="313">
        <v>0.56999999999999995</v>
      </c>
      <c r="E36" s="314">
        <v>0.7</v>
      </c>
      <c r="F36" s="314">
        <v>0.8</v>
      </c>
      <c r="G36" s="315">
        <v>0.92300000000000004</v>
      </c>
      <c r="H36" s="316">
        <v>1.1399999999999999</v>
      </c>
      <c r="I36" s="277">
        <f t="shared" si="75"/>
        <v>0.23510292524377019</v>
      </c>
      <c r="J36" s="278">
        <f t="shared" si="76"/>
        <v>1</v>
      </c>
      <c r="K36" s="317">
        <v>1.36</v>
      </c>
      <c r="L36" s="277">
        <f t="shared" si="77"/>
        <v>0.19298245614035103</v>
      </c>
      <c r="M36" s="278">
        <f t="shared" si="78"/>
        <v>0.94285714285714306</v>
      </c>
      <c r="N36" s="317">
        <v>2.15</v>
      </c>
      <c r="O36" s="277">
        <f t="shared" si="79"/>
        <v>0.58088235294117618</v>
      </c>
      <c r="P36" s="278">
        <f t="shared" si="80"/>
        <v>1.6874999999999996</v>
      </c>
      <c r="Q36" s="317">
        <v>3.1880000000000002</v>
      </c>
      <c r="R36" s="277">
        <f t="shared" si="81"/>
        <v>0.48279069767441873</v>
      </c>
      <c r="S36" s="279">
        <f t="shared" si="82"/>
        <v>2.4539544962080173</v>
      </c>
      <c r="T36" s="316">
        <v>4.0289999999999999</v>
      </c>
      <c r="U36" s="277">
        <f t="shared" si="83"/>
        <v>0.26380175658720195</v>
      </c>
      <c r="V36" s="278">
        <f t="shared" si="84"/>
        <v>2.5342105263157899</v>
      </c>
      <c r="W36" s="317">
        <v>4.7520000000000007</v>
      </c>
      <c r="X36" s="277">
        <f t="shared" si="85"/>
        <v>0.17944899478778864</v>
      </c>
      <c r="Y36" s="278">
        <f t="shared" si="86"/>
        <v>2.4941176470588236</v>
      </c>
      <c r="Z36" s="317">
        <v>5.2049310000000002</v>
      </c>
      <c r="AA36" s="277">
        <f t="shared" si="87"/>
        <v>9.5313762626262566E-2</v>
      </c>
      <c r="AB36" s="278">
        <f t="shared" si="88"/>
        <v>1.4208981395348839</v>
      </c>
      <c r="AC36" s="317">
        <v>6.3760689999999975</v>
      </c>
      <c r="AD36" s="277">
        <f t="shared" si="89"/>
        <v>0.22500548038004675</v>
      </c>
      <c r="AE36" s="279">
        <f t="shared" si="90"/>
        <v>1.0000216436637381</v>
      </c>
      <c r="AF36" s="316">
        <v>5.01</v>
      </c>
      <c r="AG36" s="277">
        <f t="shared" si="91"/>
        <v>-0.21424940664851622</v>
      </c>
      <c r="AH36" s="278">
        <f t="shared" si="92"/>
        <v>0.24348473566641848</v>
      </c>
      <c r="AI36" s="317">
        <v>5.4211100000000005</v>
      </c>
      <c r="AJ36" s="277">
        <f t="shared" si="93"/>
        <v>8.2057884231537148E-2</v>
      </c>
      <c r="AK36" s="278">
        <f t="shared" si="94"/>
        <v>0.14080597643097637</v>
      </c>
      <c r="AL36" s="317">
        <v>5.3500409999999992</v>
      </c>
      <c r="AM36" s="277">
        <f t="shared" si="95"/>
        <v>-1.3109676800507897E-2</v>
      </c>
      <c r="AN36" s="278">
        <f t="shared" si="96"/>
        <v>2.7879332117947131E-2</v>
      </c>
      <c r="AO36" s="317">
        <v>4.9798489999999997</v>
      </c>
      <c r="AP36" s="277">
        <f t="shared" si="97"/>
        <v>-6.9194236081555172E-2</v>
      </c>
      <c r="AQ36" s="279">
        <f t="shared" si="98"/>
        <v>-0.21897818232519106</v>
      </c>
      <c r="AR36" s="316">
        <v>4.4662100000000002</v>
      </c>
      <c r="AS36" s="277">
        <f t="shared" si="99"/>
        <v>-0.10314348888892</v>
      </c>
      <c r="AT36" s="278">
        <f t="shared" si="100"/>
        <v>-0.10854091816367262</v>
      </c>
      <c r="AU36" s="317">
        <v>4.9737480000000005</v>
      </c>
      <c r="AV36" s="277">
        <f t="shared" si="101"/>
        <v>0.1136395288174985</v>
      </c>
      <c r="AW36" s="278">
        <f t="shared" si="102"/>
        <v>-8.2522214085307244E-2</v>
      </c>
      <c r="AX36" s="317">
        <v>4.4760419999999996</v>
      </c>
      <c r="AY36" s="277">
        <f t="shared" si="103"/>
        <v>-0.10006658962215231</v>
      </c>
      <c r="AZ36" s="278">
        <f t="shared" si="104"/>
        <v>-0.16336304712431171</v>
      </c>
      <c r="BA36" s="317">
        <v>4.6759999999999984</v>
      </c>
      <c r="BB36" s="277">
        <f t="shared" si="105"/>
        <v>4.4672949896358949E-2</v>
      </c>
      <c r="BC36" s="279">
        <f t="shared" si="106"/>
        <v>-6.1015705496291428E-2</v>
      </c>
      <c r="BD36" s="316">
        <v>3.5</v>
      </c>
      <c r="BE36" s="277">
        <f t="shared" si="107"/>
        <v>-0.25149700598802371</v>
      </c>
      <c r="BF36" s="278">
        <f t="shared" si="108"/>
        <v>-0.21633778975910223</v>
      </c>
      <c r="BG36" s="317">
        <v>4.4000000000000004</v>
      </c>
      <c r="BH36" s="277">
        <f t="shared" si="109"/>
        <v>0.25714285714285734</v>
      </c>
      <c r="BI36" s="278">
        <f t="shared" si="110"/>
        <v>-0.11535526126373918</v>
      </c>
      <c r="BJ36" s="317">
        <v>5.5</v>
      </c>
      <c r="BK36" s="277">
        <f t="shared" si="111"/>
        <v>0.25</v>
      </c>
      <c r="BL36" s="278">
        <f t="shared" si="112"/>
        <v>0.22876416262403265</v>
      </c>
      <c r="BM36" s="317">
        <v>7.5129999999999999</v>
      </c>
      <c r="BN36" s="277">
        <f t="shared" si="113"/>
        <v>0.36599999999999988</v>
      </c>
      <c r="BO36" s="279">
        <f t="shared" si="114"/>
        <v>0.60671514114627945</v>
      </c>
      <c r="BP36" s="316">
        <v>8.2080000000000002</v>
      </c>
      <c r="BQ36" s="277">
        <f t="shared" si="139"/>
        <v>9.2506322374550809E-2</v>
      </c>
      <c r="BR36" s="278">
        <f t="shared" si="140"/>
        <v>1.3451428571428572</v>
      </c>
      <c r="BS36" s="317">
        <v>8.2680000000000007</v>
      </c>
      <c r="BT36" s="277">
        <f t="shared" si="141"/>
        <v>7.309941520467822E-3</v>
      </c>
      <c r="BU36" s="278">
        <f t="shared" si="142"/>
        <v>0.87909090909090915</v>
      </c>
      <c r="BV36" s="317">
        <v>8.3379999999999992</v>
      </c>
      <c r="BW36" s="277">
        <f t="shared" si="143"/>
        <v>8.4663763909045286E-3</v>
      </c>
      <c r="BX36" s="278">
        <f t="shared" si="144"/>
        <v>0.51599999999999979</v>
      </c>
      <c r="BY36" s="317">
        <v>8.4510000000000005</v>
      </c>
      <c r="BZ36" s="277">
        <f t="shared" si="145"/>
        <v>1.3552410650036206E-2</v>
      </c>
      <c r="CA36" s="279">
        <f t="shared" si="146"/>
        <v>0.12485025955011331</v>
      </c>
      <c r="CB36" s="316">
        <v>9.1379999999999999</v>
      </c>
      <c r="CC36" s="277">
        <f t="shared" si="128"/>
        <v>8.1292154774582848E-2</v>
      </c>
      <c r="CD36" s="278">
        <f t="shared" si="129"/>
        <v>0.11330409356725135</v>
      </c>
      <c r="CE36" s="317">
        <v>10.587</v>
      </c>
      <c r="CF36" s="277">
        <f t="shared" si="147"/>
        <v>0.15856861457649374</v>
      </c>
      <c r="CG36" s="278">
        <f t="shared" si="132"/>
        <v>0.28047895500725684</v>
      </c>
      <c r="CH36" s="317">
        <v>12.058</v>
      </c>
      <c r="CI36" s="277">
        <f t="shared" si="133"/>
        <v>0.13894398790970053</v>
      </c>
      <c r="CJ36" s="278">
        <f t="shared" si="134"/>
        <v>0.44615015591268903</v>
      </c>
      <c r="CK36" s="317">
        <v>13.092700000000001</v>
      </c>
      <c r="CL36" s="277">
        <f t="shared" si="148"/>
        <v>8.5810250456128889E-2</v>
      </c>
      <c r="CM36" s="279">
        <f t="shared" si="137"/>
        <v>0.54924860963199618</v>
      </c>
      <c r="CN36" s="81"/>
    </row>
    <row r="37" spans="1:93" s="22" customFormat="1" ht="26.4">
      <c r="A37" s="173">
        <f t="shared" si="138"/>
        <v>11</v>
      </c>
      <c r="B37" s="83" t="s">
        <v>380</v>
      </c>
      <c r="C37" s="84" t="s">
        <v>381</v>
      </c>
      <c r="D37" s="85">
        <v>0.21</v>
      </c>
      <c r="E37" s="86">
        <v>0.14000000000000001</v>
      </c>
      <c r="F37" s="86">
        <v>0.19</v>
      </c>
      <c r="G37" s="87">
        <v>0.31799999999999995</v>
      </c>
      <c r="H37" s="88">
        <v>0.28000000000000003</v>
      </c>
      <c r="I37" s="310">
        <f t="shared" si="75"/>
        <v>-0.1194968553459117</v>
      </c>
      <c r="J37" s="311">
        <f t="shared" si="76"/>
        <v>0.33333333333333348</v>
      </c>
      <c r="K37" s="89">
        <v>0.38</v>
      </c>
      <c r="L37" s="310">
        <f t="shared" si="77"/>
        <v>0.35714285714285698</v>
      </c>
      <c r="M37" s="311">
        <f t="shared" si="78"/>
        <v>1.714285714285714</v>
      </c>
      <c r="N37" s="89">
        <v>0.33</v>
      </c>
      <c r="O37" s="310">
        <f t="shared" si="79"/>
        <v>-0.13157894736842102</v>
      </c>
      <c r="P37" s="311">
        <f t="shared" si="80"/>
        <v>0.73684210526315796</v>
      </c>
      <c r="Q37" s="89">
        <v>0.39199999999999985</v>
      </c>
      <c r="R37" s="310">
        <f t="shared" si="81"/>
        <v>0.18787878787878731</v>
      </c>
      <c r="S37" s="312">
        <f t="shared" si="82"/>
        <v>0.232704402515723</v>
      </c>
      <c r="T37" s="88">
        <v>0.51800000000000002</v>
      </c>
      <c r="U37" s="310">
        <f t="shared" si="83"/>
        <v>0.32142857142857206</v>
      </c>
      <c r="V37" s="311">
        <f t="shared" si="84"/>
        <v>0.84999999999999987</v>
      </c>
      <c r="W37" s="89">
        <v>0.89699999999999991</v>
      </c>
      <c r="X37" s="310">
        <f t="shared" si="85"/>
        <v>0.73166023166023142</v>
      </c>
      <c r="Y37" s="311">
        <f t="shared" si="86"/>
        <v>1.3605263157894734</v>
      </c>
      <c r="Z37" s="89">
        <v>0.80805000000000027</v>
      </c>
      <c r="AA37" s="310">
        <f t="shared" si="87"/>
        <v>-9.9163879598661797E-2</v>
      </c>
      <c r="AB37" s="311">
        <f t="shared" si="88"/>
        <v>1.4486363636363642</v>
      </c>
      <c r="AC37" s="89">
        <v>0.53594999999999993</v>
      </c>
      <c r="AD37" s="310">
        <f t="shared" si="89"/>
        <v>-0.33673658808242091</v>
      </c>
      <c r="AE37" s="312">
        <f t="shared" si="90"/>
        <v>0.36721938775510243</v>
      </c>
      <c r="AF37" s="88">
        <v>0.31900000000000001</v>
      </c>
      <c r="AG37" s="310">
        <f t="shared" si="91"/>
        <v>-0.40479522343502183</v>
      </c>
      <c r="AH37" s="311">
        <f t="shared" si="92"/>
        <v>-0.38416988416988418</v>
      </c>
      <c r="AI37" s="89">
        <v>0.46101099999999995</v>
      </c>
      <c r="AJ37" s="310">
        <f t="shared" si="93"/>
        <v>0.44517554858934161</v>
      </c>
      <c r="AK37" s="311">
        <f t="shared" si="94"/>
        <v>-0.48605239687848389</v>
      </c>
      <c r="AL37" s="89">
        <v>0.32017200000000012</v>
      </c>
      <c r="AM37" s="310">
        <f t="shared" si="95"/>
        <v>-0.30550030259581629</v>
      </c>
      <c r="AN37" s="311">
        <f t="shared" si="96"/>
        <v>-0.60377204380917027</v>
      </c>
      <c r="AO37" s="89">
        <v>0.28781699999999999</v>
      </c>
      <c r="AP37" s="310">
        <f t="shared" si="97"/>
        <v>-0.1010550579063757</v>
      </c>
      <c r="AQ37" s="312">
        <f t="shared" si="98"/>
        <v>-0.46297788972851939</v>
      </c>
      <c r="AR37" s="88">
        <v>0.22407500000000002</v>
      </c>
      <c r="AS37" s="310">
        <f t="shared" si="99"/>
        <v>-0.22146711278346998</v>
      </c>
      <c r="AT37" s="311">
        <f t="shared" si="100"/>
        <v>-0.2975705329153604</v>
      </c>
      <c r="AU37" s="89">
        <v>0.176925</v>
      </c>
      <c r="AV37" s="310">
        <f t="shared" si="101"/>
        <v>-0.21042061809661949</v>
      </c>
      <c r="AW37" s="311">
        <f t="shared" si="102"/>
        <v>-0.61622390788939962</v>
      </c>
      <c r="AX37" s="89">
        <v>0.25907199999999997</v>
      </c>
      <c r="AY37" s="310">
        <f t="shared" si="103"/>
        <v>0.46430408365126441</v>
      </c>
      <c r="AZ37" s="311">
        <f t="shared" si="104"/>
        <v>-0.19083492622715337</v>
      </c>
      <c r="BA37" s="89">
        <v>0.48100000000000009</v>
      </c>
      <c r="BB37" s="310">
        <f t="shared" si="105"/>
        <v>0.8566267292490124</v>
      </c>
      <c r="BC37" s="312">
        <f t="shared" si="106"/>
        <v>0.67120079772911301</v>
      </c>
      <c r="BD37" s="88">
        <v>0.57599999999999996</v>
      </c>
      <c r="BE37" s="310">
        <f t="shared" si="107"/>
        <v>0.19750519750519713</v>
      </c>
      <c r="BF37" s="311">
        <f t="shared" si="108"/>
        <v>1.5705678902153291</v>
      </c>
      <c r="BG37" s="89">
        <v>0.7</v>
      </c>
      <c r="BH37" s="310">
        <f t="shared" si="109"/>
        <v>0.2152777777777779</v>
      </c>
      <c r="BI37" s="311">
        <f t="shared" si="110"/>
        <v>2.9564787339268048</v>
      </c>
      <c r="BJ37" s="89">
        <v>0.43400000000000005</v>
      </c>
      <c r="BK37" s="310">
        <f t="shared" si="111"/>
        <v>-0.37999999999999989</v>
      </c>
      <c r="BL37" s="311">
        <f t="shared" si="112"/>
        <v>0.67520998023715451</v>
      </c>
      <c r="BM37" s="89">
        <v>0.255</v>
      </c>
      <c r="BN37" s="310">
        <f t="shared" si="113"/>
        <v>-0.4124423963133641</v>
      </c>
      <c r="BO37" s="312">
        <f t="shared" si="114"/>
        <v>-0.46985446985446999</v>
      </c>
      <c r="BP37" s="88">
        <f t="shared" ref="BP37" si="163">BP38+BP39</f>
        <v>0.27639999999999998</v>
      </c>
      <c r="BQ37" s="310">
        <f t="shared" si="139"/>
        <v>8.3921568627450815E-2</v>
      </c>
      <c r="BR37" s="311">
        <f t="shared" si="140"/>
        <v>-0.52013888888888893</v>
      </c>
      <c r="BS37" s="89">
        <f t="shared" ref="BS37" si="164">BS38+BS39</f>
        <v>0.24</v>
      </c>
      <c r="BT37" s="310">
        <f t="shared" si="141"/>
        <v>-0.13169319826338632</v>
      </c>
      <c r="BU37" s="311">
        <f t="shared" si="142"/>
        <v>-0.65714285714285714</v>
      </c>
      <c r="BV37" s="89">
        <f t="shared" ref="BV37" si="165">BV38+BV39</f>
        <v>0.63900000000000001</v>
      </c>
      <c r="BW37" s="310">
        <f t="shared" si="143"/>
        <v>1.6625000000000001</v>
      </c>
      <c r="BX37" s="311">
        <f t="shared" si="144"/>
        <v>0.47235023041474644</v>
      </c>
      <c r="BY37" s="89">
        <f t="shared" ref="BY37" si="166">BY38+BY39</f>
        <v>1.2729999999999999</v>
      </c>
      <c r="BZ37" s="310">
        <f t="shared" si="145"/>
        <v>0.9921752738654146</v>
      </c>
      <c r="CA37" s="312">
        <f t="shared" si="146"/>
        <v>3.9921568627450972</v>
      </c>
      <c r="CB37" s="88">
        <f t="shared" ref="CB37" si="167">CB38+CB39</f>
        <v>1.395</v>
      </c>
      <c r="CC37" s="310">
        <f t="shared" si="128"/>
        <v>9.5836606441476846E-2</v>
      </c>
      <c r="CD37" s="311">
        <f t="shared" si="129"/>
        <v>4.0470332850940673</v>
      </c>
      <c r="CE37" s="89">
        <f>CE38+CE39</f>
        <v>1.5049999999999999</v>
      </c>
      <c r="CF37" s="310">
        <f t="shared" si="147"/>
        <v>7.8853046594981935E-2</v>
      </c>
      <c r="CG37" s="311">
        <f t="shared" si="132"/>
        <v>5.270833333333333</v>
      </c>
      <c r="CH37" s="89">
        <f t="shared" ref="CH37" si="168">CH38+CH39</f>
        <v>0.43300000000000005</v>
      </c>
      <c r="CI37" s="310">
        <f t="shared" si="133"/>
        <v>-0.71229235880398667</v>
      </c>
      <c r="CJ37" s="311">
        <f t="shared" si="134"/>
        <v>-0.32237871674491381</v>
      </c>
      <c r="CK37" s="89">
        <f t="shared" ref="CK37" si="169">CK38+CK39</f>
        <v>1.1640000000000001</v>
      </c>
      <c r="CL37" s="310">
        <f t="shared" si="148"/>
        <v>1.6882217090069283</v>
      </c>
      <c r="CM37" s="312">
        <f t="shared" si="137"/>
        <v>-8.5624509033778273E-2</v>
      </c>
      <c r="CN37" s="81"/>
    </row>
    <row r="38" spans="1:93" s="96" customFormat="1" ht="16.2" customHeight="1">
      <c r="A38" s="173">
        <f t="shared" si="138"/>
        <v>12</v>
      </c>
      <c r="B38" s="90" t="s">
        <v>305</v>
      </c>
      <c r="C38" s="91" t="s">
        <v>327</v>
      </c>
      <c r="D38" s="313">
        <v>0.18</v>
      </c>
      <c r="E38" s="314">
        <v>0.09</v>
      </c>
      <c r="F38" s="314">
        <v>0.04</v>
      </c>
      <c r="G38" s="315">
        <v>0.15999999999999998</v>
      </c>
      <c r="H38" s="316">
        <v>0.18</v>
      </c>
      <c r="I38" s="277">
        <f t="shared" si="75"/>
        <v>0.12500000000000022</v>
      </c>
      <c r="J38" s="278">
        <f t="shared" si="76"/>
        <v>0</v>
      </c>
      <c r="K38" s="317">
        <v>0.26</v>
      </c>
      <c r="L38" s="277">
        <f t="shared" si="77"/>
        <v>0.44444444444444464</v>
      </c>
      <c r="M38" s="278">
        <f t="shared" si="78"/>
        <v>1.8888888888888893</v>
      </c>
      <c r="N38" s="317">
        <v>0.21</v>
      </c>
      <c r="O38" s="277">
        <f t="shared" si="79"/>
        <v>-0.1923076923076924</v>
      </c>
      <c r="P38" s="278">
        <f t="shared" si="80"/>
        <v>4.25</v>
      </c>
      <c r="Q38" s="317">
        <v>0.30899999999999994</v>
      </c>
      <c r="R38" s="277">
        <f t="shared" si="81"/>
        <v>0.47142857142857131</v>
      </c>
      <c r="S38" s="279">
        <f t="shared" si="82"/>
        <v>0.93124999999999991</v>
      </c>
      <c r="T38" s="316">
        <v>0.36099999999999999</v>
      </c>
      <c r="U38" s="277">
        <f t="shared" si="83"/>
        <v>0.16828478964401317</v>
      </c>
      <c r="V38" s="278">
        <f t="shared" si="84"/>
        <v>1.0055555555555555</v>
      </c>
      <c r="W38" s="317">
        <v>0.46499999999999997</v>
      </c>
      <c r="X38" s="277">
        <f t="shared" si="85"/>
        <v>0.28808864265927969</v>
      </c>
      <c r="Y38" s="278">
        <f t="shared" si="86"/>
        <v>0.78846153846153832</v>
      </c>
      <c r="Z38" s="317">
        <v>0.34733800000000004</v>
      </c>
      <c r="AA38" s="277">
        <f t="shared" si="87"/>
        <v>-0.25303655913978484</v>
      </c>
      <c r="AB38" s="278">
        <f t="shared" si="88"/>
        <v>0.65399047619047646</v>
      </c>
      <c r="AC38" s="317">
        <v>0.29266200000000009</v>
      </c>
      <c r="AD38" s="277">
        <f t="shared" si="89"/>
        <v>-0.15741439174521632</v>
      </c>
      <c r="AE38" s="279">
        <f t="shared" si="90"/>
        <v>-5.2873786407766521E-2</v>
      </c>
      <c r="AF38" s="316">
        <v>0.22900000000000001</v>
      </c>
      <c r="AG38" s="277">
        <f t="shared" si="91"/>
        <v>-0.2175273865414713</v>
      </c>
      <c r="AH38" s="278">
        <f t="shared" si="92"/>
        <v>-0.36565096952908582</v>
      </c>
      <c r="AI38" s="317">
        <v>0.26297599999999999</v>
      </c>
      <c r="AJ38" s="277">
        <f t="shared" si="93"/>
        <v>0.14836681222707404</v>
      </c>
      <c r="AK38" s="278">
        <f t="shared" si="94"/>
        <v>-0.43446021505376342</v>
      </c>
      <c r="AL38" s="317">
        <v>0.16682000000000008</v>
      </c>
      <c r="AM38" s="277">
        <f t="shared" si="95"/>
        <v>-0.36564553419323398</v>
      </c>
      <c r="AN38" s="278">
        <f t="shared" si="96"/>
        <v>-0.51971854504833892</v>
      </c>
      <c r="AO38" s="317">
        <v>0.13820399999999999</v>
      </c>
      <c r="AP38" s="277">
        <f t="shared" si="97"/>
        <v>-0.17153818486992012</v>
      </c>
      <c r="AQ38" s="279">
        <f t="shared" si="98"/>
        <v>-0.5277692355003385</v>
      </c>
      <c r="AR38" s="316">
        <v>8.7656999999999999E-2</v>
      </c>
      <c r="AS38" s="277">
        <f t="shared" si="99"/>
        <v>-0.36574194668750537</v>
      </c>
      <c r="AT38" s="278">
        <f t="shared" si="100"/>
        <v>-0.61721834061135372</v>
      </c>
      <c r="AU38" s="317">
        <v>6.468900000000001E-2</v>
      </c>
      <c r="AV38" s="277">
        <f t="shared" si="101"/>
        <v>-0.26202128751839548</v>
      </c>
      <c r="AW38" s="278">
        <f t="shared" si="102"/>
        <v>-0.75401177293745425</v>
      </c>
      <c r="AX38" s="317">
        <v>8.2653999999999991E-2</v>
      </c>
      <c r="AY38" s="277">
        <f t="shared" si="103"/>
        <v>0.27771336703303473</v>
      </c>
      <c r="AZ38" s="278">
        <f t="shared" si="104"/>
        <v>-0.50453183071574181</v>
      </c>
      <c r="BA38" s="317">
        <v>0.23399999999999999</v>
      </c>
      <c r="BB38" s="277">
        <f t="shared" si="105"/>
        <v>1.8310789556464298</v>
      </c>
      <c r="BC38" s="279">
        <f t="shared" si="106"/>
        <v>0.69314925761917157</v>
      </c>
      <c r="BD38" s="316">
        <v>0.36499999999999999</v>
      </c>
      <c r="BE38" s="277">
        <f t="shared" si="107"/>
        <v>0.55982905982905984</v>
      </c>
      <c r="BF38" s="278">
        <f t="shared" si="108"/>
        <v>3.1639572424335762</v>
      </c>
      <c r="BG38" s="317">
        <v>0.45200000000000001</v>
      </c>
      <c r="BH38" s="277">
        <f t="shared" si="109"/>
        <v>0.23835616438356166</v>
      </c>
      <c r="BI38" s="278">
        <f t="shared" si="110"/>
        <v>5.9872775896984018</v>
      </c>
      <c r="BJ38" s="317">
        <v>0.159</v>
      </c>
      <c r="BK38" s="277">
        <f t="shared" si="111"/>
        <v>-0.64823008849557517</v>
      </c>
      <c r="BL38" s="278">
        <f t="shared" si="112"/>
        <v>0.92368185447770257</v>
      </c>
      <c r="BM38" s="317">
        <v>8.8999999999999996E-2</v>
      </c>
      <c r="BN38" s="277">
        <f t="shared" si="113"/>
        <v>-0.44025157232704404</v>
      </c>
      <c r="BO38" s="279">
        <f t="shared" si="114"/>
        <v>-0.61965811965811968</v>
      </c>
      <c r="BP38" s="316">
        <v>6.3700000000000007E-2</v>
      </c>
      <c r="BQ38" s="277">
        <f t="shared" si="139"/>
        <v>-0.28426966292134825</v>
      </c>
      <c r="BR38" s="278">
        <f t="shared" si="140"/>
        <v>-0.82547945205479456</v>
      </c>
      <c r="BS38" s="317">
        <v>3.2000000000000001E-2</v>
      </c>
      <c r="BT38" s="277">
        <f t="shared" si="141"/>
        <v>-0.49764521193092626</v>
      </c>
      <c r="BU38" s="278">
        <f t="shared" si="142"/>
        <v>-0.92920353982300885</v>
      </c>
      <c r="BV38" s="317">
        <v>0.27800000000000002</v>
      </c>
      <c r="BW38" s="277">
        <f t="shared" si="143"/>
        <v>7.6875</v>
      </c>
      <c r="BX38" s="278">
        <f t="shared" si="144"/>
        <v>0.7484276729559749</v>
      </c>
      <c r="BY38" s="317">
        <v>0.98199999999999998</v>
      </c>
      <c r="BZ38" s="277">
        <f t="shared" si="145"/>
        <v>2.5323741007194243</v>
      </c>
      <c r="CA38" s="279">
        <f t="shared" si="146"/>
        <v>10.033707865168539</v>
      </c>
      <c r="CB38" s="316">
        <v>0.69899999999999995</v>
      </c>
      <c r="CC38" s="277">
        <f t="shared" si="128"/>
        <v>-0.28818737270875772</v>
      </c>
      <c r="CD38" s="278">
        <f t="shared" si="129"/>
        <v>9.9733124018838293</v>
      </c>
      <c r="CE38" s="317">
        <v>0.58599999999999997</v>
      </c>
      <c r="CF38" s="277">
        <f t="shared" si="147"/>
        <v>-0.16165951359084407</v>
      </c>
      <c r="CG38" s="278">
        <f t="shared" si="132"/>
        <v>17.3125</v>
      </c>
      <c r="CH38" s="317">
        <v>0.156</v>
      </c>
      <c r="CI38" s="277">
        <f t="shared" si="133"/>
        <v>-0.7337883959044369</v>
      </c>
      <c r="CJ38" s="278">
        <f t="shared" si="134"/>
        <v>-0.4388489208633094</v>
      </c>
      <c r="CK38" s="317">
        <v>0.22800000000000001</v>
      </c>
      <c r="CL38" s="277">
        <f t="shared" si="148"/>
        <v>0.46153846153846168</v>
      </c>
      <c r="CM38" s="279">
        <f t="shared" si="137"/>
        <v>-0.76782077393075354</v>
      </c>
      <c r="CN38" s="81"/>
    </row>
    <row r="39" spans="1:93" s="96" customFormat="1" ht="16.2" customHeight="1">
      <c r="A39" s="173">
        <f t="shared" si="138"/>
        <v>13</v>
      </c>
      <c r="B39" s="90" t="s">
        <v>306</v>
      </c>
      <c r="C39" s="91" t="s">
        <v>35</v>
      </c>
      <c r="D39" s="313">
        <v>0.03</v>
      </c>
      <c r="E39" s="314">
        <v>0.05</v>
      </c>
      <c r="F39" s="314">
        <v>0.15</v>
      </c>
      <c r="G39" s="315">
        <v>0.158</v>
      </c>
      <c r="H39" s="316">
        <v>0.1</v>
      </c>
      <c r="I39" s="277">
        <f t="shared" si="75"/>
        <v>-0.36708860759493667</v>
      </c>
      <c r="J39" s="278">
        <f t="shared" si="76"/>
        <v>2.3333333333333335</v>
      </c>
      <c r="K39" s="317">
        <v>0.12</v>
      </c>
      <c r="L39" s="277">
        <f t="shared" si="77"/>
        <v>0.19999999999999996</v>
      </c>
      <c r="M39" s="278">
        <f t="shared" si="78"/>
        <v>1.4</v>
      </c>
      <c r="N39" s="317">
        <v>0.12</v>
      </c>
      <c r="O39" s="277">
        <f t="shared" si="79"/>
        <v>0</v>
      </c>
      <c r="P39" s="278">
        <f t="shared" si="80"/>
        <v>-0.19999999999999996</v>
      </c>
      <c r="Q39" s="317">
        <v>8.2999999999999963E-2</v>
      </c>
      <c r="R39" s="277">
        <f t="shared" si="81"/>
        <v>-0.30833333333333357</v>
      </c>
      <c r="S39" s="279">
        <f t="shared" si="82"/>
        <v>-0.47468354430379767</v>
      </c>
      <c r="T39" s="316">
        <v>0.157</v>
      </c>
      <c r="U39" s="277">
        <f t="shared" si="83"/>
        <v>0.89156626506024184</v>
      </c>
      <c r="V39" s="278">
        <f t="shared" si="84"/>
        <v>0.56999999999999984</v>
      </c>
      <c r="W39" s="317">
        <v>0.43199999999999994</v>
      </c>
      <c r="X39" s="277">
        <f t="shared" si="85"/>
        <v>1.7515923566878975</v>
      </c>
      <c r="Y39" s="278">
        <f t="shared" si="86"/>
        <v>2.5999999999999996</v>
      </c>
      <c r="Z39" s="317">
        <v>0.46071200000000001</v>
      </c>
      <c r="AA39" s="277">
        <f t="shared" si="87"/>
        <v>6.6462962962963168E-2</v>
      </c>
      <c r="AB39" s="278">
        <f t="shared" si="88"/>
        <v>2.839266666666667</v>
      </c>
      <c r="AC39" s="317">
        <v>0.24428800000000009</v>
      </c>
      <c r="AD39" s="277">
        <f t="shared" si="89"/>
        <v>-0.46975984997134856</v>
      </c>
      <c r="AE39" s="279">
        <f t="shared" si="90"/>
        <v>1.9432289156626532</v>
      </c>
      <c r="AF39" s="316">
        <v>0.09</v>
      </c>
      <c r="AG39" s="277">
        <f t="shared" si="91"/>
        <v>-0.63158239455069443</v>
      </c>
      <c r="AH39" s="278">
        <f t="shared" si="92"/>
        <v>-0.42675159235668791</v>
      </c>
      <c r="AI39" s="317">
        <v>0.19803499999999999</v>
      </c>
      <c r="AJ39" s="277">
        <f t="shared" si="93"/>
        <v>1.2003888888888889</v>
      </c>
      <c r="AK39" s="278">
        <f t="shared" si="94"/>
        <v>-0.54158564814814814</v>
      </c>
      <c r="AL39" s="317">
        <v>0.15335200000000002</v>
      </c>
      <c r="AM39" s="277">
        <f t="shared" si="95"/>
        <v>-0.22563183275683574</v>
      </c>
      <c r="AN39" s="278">
        <f t="shared" si="96"/>
        <v>-0.66714129434440594</v>
      </c>
      <c r="AO39" s="317">
        <v>0.14961300000000002</v>
      </c>
      <c r="AP39" s="277">
        <f t="shared" si="97"/>
        <v>-2.4381814387813616E-2</v>
      </c>
      <c r="AQ39" s="279">
        <f t="shared" si="98"/>
        <v>-0.38755485328792261</v>
      </c>
      <c r="AR39" s="316">
        <v>0.13641800000000001</v>
      </c>
      <c r="AS39" s="277">
        <f t="shared" si="99"/>
        <v>-8.8194207722591011E-2</v>
      </c>
      <c r="AT39" s="278">
        <f t="shared" si="100"/>
        <v>0.51575555555555574</v>
      </c>
      <c r="AU39" s="317">
        <v>0.11316399999999999</v>
      </c>
      <c r="AV39" s="277">
        <f t="shared" si="101"/>
        <v>-0.17046137606474232</v>
      </c>
      <c r="AW39" s="278">
        <f t="shared" si="102"/>
        <v>-0.42856565758578036</v>
      </c>
      <c r="AX39" s="317">
        <v>0.17641799999999999</v>
      </c>
      <c r="AY39" s="277">
        <f t="shared" si="103"/>
        <v>0.55895867943869093</v>
      </c>
      <c r="AZ39" s="278">
        <f t="shared" si="104"/>
        <v>0.15041212374145729</v>
      </c>
      <c r="BA39" s="317">
        <v>0.24700000000000008</v>
      </c>
      <c r="BB39" s="277">
        <f t="shared" si="105"/>
        <v>0.40008389166638381</v>
      </c>
      <c r="BC39" s="279">
        <f t="shared" si="106"/>
        <v>0.65092605589086538</v>
      </c>
      <c r="BD39" s="316">
        <v>0.21099999999999999</v>
      </c>
      <c r="BE39" s="277">
        <f t="shared" si="107"/>
        <v>-0.14574898785425128</v>
      </c>
      <c r="BF39" s="278">
        <f t="shared" si="108"/>
        <v>0.54671670893870283</v>
      </c>
      <c r="BG39" s="317">
        <v>0.23799999999999999</v>
      </c>
      <c r="BH39" s="277">
        <f t="shared" si="109"/>
        <v>0.12796208530805675</v>
      </c>
      <c r="BI39" s="278">
        <f t="shared" si="110"/>
        <v>1.1031423420875899</v>
      </c>
      <c r="BJ39" s="317">
        <v>0.27500000000000002</v>
      </c>
      <c r="BK39" s="277">
        <f t="shared" si="111"/>
        <v>0.15546218487394969</v>
      </c>
      <c r="BL39" s="278">
        <f t="shared" si="112"/>
        <v>0.5587978550941517</v>
      </c>
      <c r="BM39" s="317">
        <v>0.16600000000000001</v>
      </c>
      <c r="BN39" s="277">
        <f t="shared" si="113"/>
        <v>-0.39636363636363636</v>
      </c>
      <c r="BO39" s="279">
        <f t="shared" si="114"/>
        <v>-0.32793522267206499</v>
      </c>
      <c r="BP39" s="316">
        <v>0.2127</v>
      </c>
      <c r="BQ39" s="277">
        <f t="shared" si="139"/>
        <v>0.28132530120481913</v>
      </c>
      <c r="BR39" s="278">
        <f t="shared" si="140"/>
        <v>8.0568720379148306E-3</v>
      </c>
      <c r="BS39" s="317">
        <v>0.20799999999999999</v>
      </c>
      <c r="BT39" s="277">
        <f t="shared" si="141"/>
        <v>-2.2096850023507364E-2</v>
      </c>
      <c r="BU39" s="278">
        <f t="shared" si="142"/>
        <v>-0.12605042016806722</v>
      </c>
      <c r="BV39" s="317">
        <v>0.36099999999999999</v>
      </c>
      <c r="BW39" s="277">
        <f t="shared" si="143"/>
        <v>0.73557692307692313</v>
      </c>
      <c r="BX39" s="278">
        <f t="shared" si="144"/>
        <v>0.31272727272727252</v>
      </c>
      <c r="BY39" s="317">
        <v>0.29099999999999998</v>
      </c>
      <c r="BZ39" s="277">
        <f t="shared" si="145"/>
        <v>-0.19390581717451527</v>
      </c>
      <c r="CA39" s="279">
        <f t="shared" si="146"/>
        <v>0.7530120481927709</v>
      </c>
      <c r="CB39" s="316">
        <v>0.69599999999999995</v>
      </c>
      <c r="CC39" s="277">
        <f t="shared" si="128"/>
        <v>1.3917525773195876</v>
      </c>
      <c r="CD39" s="278">
        <f t="shared" si="129"/>
        <v>2.2722143864598023</v>
      </c>
      <c r="CE39" s="317">
        <v>0.91900000000000004</v>
      </c>
      <c r="CF39" s="277">
        <f t="shared" si="147"/>
        <v>0.32040229885057481</v>
      </c>
      <c r="CG39" s="278">
        <f t="shared" si="132"/>
        <v>3.4182692307692308</v>
      </c>
      <c r="CH39" s="317">
        <v>0.27700000000000002</v>
      </c>
      <c r="CI39" s="277">
        <f t="shared" si="133"/>
        <v>-0.69858541893362347</v>
      </c>
      <c r="CJ39" s="278">
        <f t="shared" si="134"/>
        <v>-0.23268698060941817</v>
      </c>
      <c r="CK39" s="317">
        <v>0.93600000000000005</v>
      </c>
      <c r="CL39" s="277">
        <f t="shared" si="148"/>
        <v>2.3790613718411553</v>
      </c>
      <c r="CM39" s="279">
        <f t="shared" si="137"/>
        <v>2.2164948453608253</v>
      </c>
      <c r="CN39" s="81"/>
    </row>
    <row r="40" spans="1:93" s="22" customFormat="1" ht="26.4">
      <c r="A40" s="173">
        <f t="shared" si="138"/>
        <v>14</v>
      </c>
      <c r="B40" s="83" t="s">
        <v>432</v>
      </c>
      <c r="C40" s="84" t="s">
        <v>434</v>
      </c>
      <c r="D40" s="85"/>
      <c r="E40" s="86"/>
      <c r="F40" s="86"/>
      <c r="G40" s="87"/>
      <c r="H40" s="88"/>
      <c r="I40" s="310"/>
      <c r="J40" s="311"/>
      <c r="K40" s="89"/>
      <c r="L40" s="310"/>
      <c r="M40" s="311"/>
      <c r="N40" s="89"/>
      <c r="O40" s="310"/>
      <c r="P40" s="311"/>
      <c r="Q40" s="89"/>
      <c r="R40" s="310"/>
      <c r="S40" s="312"/>
      <c r="T40" s="88"/>
      <c r="U40" s="310"/>
      <c r="V40" s="311"/>
      <c r="W40" s="89"/>
      <c r="X40" s="310"/>
      <c r="Y40" s="311"/>
      <c r="Z40" s="89"/>
      <c r="AA40" s="310"/>
      <c r="AB40" s="311"/>
      <c r="AC40" s="89"/>
      <c r="AD40" s="310"/>
      <c r="AE40" s="312"/>
      <c r="AF40" s="88"/>
      <c r="AG40" s="310"/>
      <c r="AH40" s="311"/>
      <c r="AI40" s="89"/>
      <c r="AJ40" s="310"/>
      <c r="AK40" s="311"/>
      <c r="AL40" s="89"/>
      <c r="AM40" s="310"/>
      <c r="AN40" s="311"/>
      <c r="AO40" s="89"/>
      <c r="AP40" s="310"/>
      <c r="AQ40" s="312"/>
      <c r="AR40" s="88"/>
      <c r="AS40" s="310"/>
      <c r="AT40" s="311"/>
      <c r="AU40" s="89"/>
      <c r="AV40" s="310"/>
      <c r="AW40" s="311"/>
      <c r="AX40" s="89"/>
      <c r="AY40" s="310"/>
      <c r="AZ40" s="311"/>
      <c r="BA40" s="89"/>
      <c r="BB40" s="310"/>
      <c r="BC40" s="312"/>
      <c r="BD40" s="88"/>
      <c r="BE40" s="310"/>
      <c r="BF40" s="311"/>
      <c r="BG40" s="89"/>
      <c r="BH40" s="310"/>
      <c r="BI40" s="311"/>
      <c r="BJ40" s="89"/>
      <c r="BK40" s="310"/>
      <c r="BL40" s="311"/>
      <c r="BM40" s="89"/>
      <c r="BN40" s="310"/>
      <c r="BO40" s="312"/>
      <c r="BP40" s="88"/>
      <c r="BQ40" s="310"/>
      <c r="BR40" s="311"/>
      <c r="BS40" s="89"/>
      <c r="BT40" s="310"/>
      <c r="BU40" s="311"/>
      <c r="BV40" s="89"/>
      <c r="BW40" s="310"/>
      <c r="BX40" s="311"/>
      <c r="BY40" s="89"/>
      <c r="BZ40" s="310"/>
      <c r="CA40" s="312"/>
      <c r="CB40" s="88"/>
      <c r="CC40" s="310"/>
      <c r="CD40" s="311"/>
      <c r="CE40" s="89"/>
      <c r="CF40" s="310"/>
      <c r="CG40" s="311"/>
      <c r="CH40" s="89"/>
      <c r="CI40" s="310"/>
      <c r="CJ40" s="311"/>
      <c r="CK40" s="89">
        <v>11.6839</v>
      </c>
      <c r="CL40" s="310"/>
      <c r="CM40" s="312"/>
      <c r="CN40" s="81"/>
      <c r="CO40" s="96"/>
    </row>
    <row r="41" spans="1:93" s="96" customFormat="1" ht="16.2" customHeight="1">
      <c r="A41" s="173">
        <f t="shared" si="138"/>
        <v>15</v>
      </c>
      <c r="B41" s="90" t="s">
        <v>305</v>
      </c>
      <c r="C41" s="91" t="s">
        <v>327</v>
      </c>
      <c r="D41" s="313"/>
      <c r="E41" s="314"/>
      <c r="F41" s="314"/>
      <c r="G41" s="315"/>
      <c r="H41" s="316"/>
      <c r="I41" s="277"/>
      <c r="J41" s="278"/>
      <c r="K41" s="317"/>
      <c r="L41" s="277"/>
      <c r="M41" s="278"/>
      <c r="N41" s="317"/>
      <c r="O41" s="277"/>
      <c r="P41" s="278"/>
      <c r="Q41" s="317"/>
      <c r="R41" s="277"/>
      <c r="S41" s="279"/>
      <c r="T41" s="316"/>
      <c r="U41" s="277"/>
      <c r="V41" s="278"/>
      <c r="W41" s="317"/>
      <c r="X41" s="277"/>
      <c r="Y41" s="278"/>
      <c r="Z41" s="317"/>
      <c r="AA41" s="277"/>
      <c r="AB41" s="278"/>
      <c r="AC41" s="317"/>
      <c r="AD41" s="277"/>
      <c r="AE41" s="279"/>
      <c r="AF41" s="316"/>
      <c r="AG41" s="277"/>
      <c r="AH41" s="278"/>
      <c r="AI41" s="317"/>
      <c r="AJ41" s="277"/>
      <c r="AK41" s="278"/>
      <c r="AL41" s="317"/>
      <c r="AM41" s="277"/>
      <c r="AN41" s="278"/>
      <c r="AO41" s="317"/>
      <c r="AP41" s="277"/>
      <c r="AQ41" s="279"/>
      <c r="AR41" s="316"/>
      <c r="AS41" s="277"/>
      <c r="AT41" s="278"/>
      <c r="AU41" s="317"/>
      <c r="AV41" s="277"/>
      <c r="AW41" s="278"/>
      <c r="AX41" s="317"/>
      <c r="AY41" s="277"/>
      <c r="AZ41" s="278"/>
      <c r="BA41" s="317"/>
      <c r="BB41" s="277"/>
      <c r="BC41" s="279"/>
      <c r="BD41" s="316"/>
      <c r="BE41" s="277"/>
      <c r="BF41" s="278"/>
      <c r="BG41" s="317"/>
      <c r="BH41" s="277"/>
      <c r="BI41" s="278"/>
      <c r="BJ41" s="317"/>
      <c r="BK41" s="277"/>
      <c r="BL41" s="278"/>
      <c r="BM41" s="317"/>
      <c r="BN41" s="277"/>
      <c r="BO41" s="279"/>
      <c r="BP41" s="316"/>
      <c r="BQ41" s="277"/>
      <c r="BR41" s="278"/>
      <c r="BS41" s="317"/>
      <c r="BT41" s="277"/>
      <c r="BU41" s="278"/>
      <c r="BV41" s="317"/>
      <c r="BW41" s="277"/>
      <c r="BX41" s="278"/>
      <c r="BY41" s="317"/>
      <c r="BZ41" s="277"/>
      <c r="CA41" s="279"/>
      <c r="CB41" s="316"/>
      <c r="CC41" s="277"/>
      <c r="CD41" s="278"/>
      <c r="CE41" s="317"/>
      <c r="CF41" s="277"/>
      <c r="CG41" s="278"/>
      <c r="CH41" s="317"/>
      <c r="CI41" s="277"/>
      <c r="CJ41" s="278"/>
      <c r="CK41" s="317">
        <v>8.3710000000000004</v>
      </c>
      <c r="CL41" s="277"/>
      <c r="CM41" s="279"/>
      <c r="CN41" s="81"/>
    </row>
    <row r="42" spans="1:93" s="96" customFormat="1" ht="16.2" customHeight="1">
      <c r="A42" s="173">
        <f t="shared" si="138"/>
        <v>16</v>
      </c>
      <c r="B42" s="90" t="s">
        <v>306</v>
      </c>
      <c r="C42" s="91" t="s">
        <v>35</v>
      </c>
      <c r="D42" s="313"/>
      <c r="E42" s="314"/>
      <c r="F42" s="314"/>
      <c r="G42" s="315"/>
      <c r="H42" s="316"/>
      <c r="I42" s="277"/>
      <c r="J42" s="278"/>
      <c r="K42" s="317"/>
      <c r="L42" s="277"/>
      <c r="M42" s="278"/>
      <c r="N42" s="317"/>
      <c r="O42" s="277"/>
      <c r="P42" s="278"/>
      <c r="Q42" s="317"/>
      <c r="R42" s="277"/>
      <c r="S42" s="279"/>
      <c r="T42" s="316"/>
      <c r="U42" s="277"/>
      <c r="V42" s="278"/>
      <c r="W42" s="317"/>
      <c r="X42" s="277"/>
      <c r="Y42" s="278"/>
      <c r="Z42" s="317"/>
      <c r="AA42" s="277"/>
      <c r="AB42" s="278"/>
      <c r="AC42" s="317"/>
      <c r="AD42" s="277"/>
      <c r="AE42" s="279"/>
      <c r="AF42" s="316"/>
      <c r="AG42" s="277"/>
      <c r="AH42" s="278"/>
      <c r="AI42" s="317"/>
      <c r="AJ42" s="277"/>
      <c r="AK42" s="278"/>
      <c r="AL42" s="317"/>
      <c r="AM42" s="277"/>
      <c r="AN42" s="278"/>
      <c r="AO42" s="317"/>
      <c r="AP42" s="277"/>
      <c r="AQ42" s="279"/>
      <c r="AR42" s="316"/>
      <c r="AS42" s="277"/>
      <c r="AT42" s="278"/>
      <c r="AU42" s="317"/>
      <c r="AV42" s="277"/>
      <c r="AW42" s="278"/>
      <c r="AX42" s="317"/>
      <c r="AY42" s="277"/>
      <c r="AZ42" s="278"/>
      <c r="BA42" s="317"/>
      <c r="BB42" s="277"/>
      <c r="BC42" s="279"/>
      <c r="BD42" s="316"/>
      <c r="BE42" s="277"/>
      <c r="BF42" s="278"/>
      <c r="BG42" s="317"/>
      <c r="BH42" s="277"/>
      <c r="BI42" s="278"/>
      <c r="BJ42" s="317"/>
      <c r="BK42" s="277"/>
      <c r="BL42" s="278"/>
      <c r="BM42" s="317"/>
      <c r="BN42" s="277"/>
      <c r="BO42" s="279"/>
      <c r="BP42" s="316"/>
      <c r="BQ42" s="277"/>
      <c r="BR42" s="278"/>
      <c r="BS42" s="317"/>
      <c r="BT42" s="277"/>
      <c r="BU42" s="278"/>
      <c r="BV42" s="317"/>
      <c r="BW42" s="277"/>
      <c r="BX42" s="278"/>
      <c r="BY42" s="317"/>
      <c r="BZ42" s="277"/>
      <c r="CA42" s="279"/>
      <c r="CB42" s="316"/>
      <c r="CC42" s="277"/>
      <c r="CD42" s="278"/>
      <c r="CE42" s="317"/>
      <c r="CF42" s="277"/>
      <c r="CG42" s="278"/>
      <c r="CH42" s="317"/>
      <c r="CI42" s="277"/>
      <c r="CJ42" s="278"/>
      <c r="CK42" s="317">
        <v>3.3129</v>
      </c>
      <c r="CL42" s="277"/>
      <c r="CM42" s="279"/>
      <c r="CN42" s="81"/>
    </row>
    <row r="43" spans="1:93" s="22" customFormat="1" ht="16.2" customHeight="1">
      <c r="A43" s="173">
        <f t="shared" si="138"/>
        <v>17</v>
      </c>
      <c r="B43" s="83" t="s">
        <v>310</v>
      </c>
      <c r="C43" s="84" t="s">
        <v>284</v>
      </c>
      <c r="D43" s="85" t="s">
        <v>29</v>
      </c>
      <c r="E43" s="86" t="s">
        <v>29</v>
      </c>
      <c r="F43" s="86" t="s">
        <v>29</v>
      </c>
      <c r="G43" s="87" t="s">
        <v>29</v>
      </c>
      <c r="H43" s="88" t="s">
        <v>29</v>
      </c>
      <c r="I43" s="310" t="s">
        <v>29</v>
      </c>
      <c r="J43" s="311" t="s">
        <v>29</v>
      </c>
      <c r="K43" s="89" t="s">
        <v>29</v>
      </c>
      <c r="L43" s="310" t="s">
        <v>29</v>
      </c>
      <c r="M43" s="311" t="s">
        <v>29</v>
      </c>
      <c r="N43" s="89" t="s">
        <v>29</v>
      </c>
      <c r="O43" s="310" t="s">
        <v>29</v>
      </c>
      <c r="P43" s="311" t="s">
        <v>29</v>
      </c>
      <c r="Q43" s="89" t="s">
        <v>29</v>
      </c>
      <c r="R43" s="310" t="s">
        <v>29</v>
      </c>
      <c r="S43" s="312" t="s">
        <v>29</v>
      </c>
      <c r="T43" s="88" t="s">
        <v>29</v>
      </c>
      <c r="U43" s="310" t="s">
        <v>29</v>
      </c>
      <c r="V43" s="311" t="s">
        <v>29</v>
      </c>
      <c r="W43" s="89" t="s">
        <v>29</v>
      </c>
      <c r="X43" s="310" t="s">
        <v>29</v>
      </c>
      <c r="Y43" s="311" t="s">
        <v>29</v>
      </c>
      <c r="Z43" s="89" t="s">
        <v>29</v>
      </c>
      <c r="AA43" s="310" t="s">
        <v>29</v>
      </c>
      <c r="AB43" s="311" t="s">
        <v>29</v>
      </c>
      <c r="AC43" s="89" t="s">
        <v>29</v>
      </c>
      <c r="AD43" s="310" t="s">
        <v>29</v>
      </c>
      <c r="AE43" s="312" t="s">
        <v>29</v>
      </c>
      <c r="AF43" s="88" t="s">
        <v>29</v>
      </c>
      <c r="AG43" s="310" t="s">
        <v>29</v>
      </c>
      <c r="AH43" s="311" t="s">
        <v>29</v>
      </c>
      <c r="AI43" s="89" t="s">
        <v>29</v>
      </c>
      <c r="AJ43" s="310" t="s">
        <v>29</v>
      </c>
      <c r="AK43" s="311" t="s">
        <v>29</v>
      </c>
      <c r="AL43" s="89" t="s">
        <v>29</v>
      </c>
      <c r="AM43" s="310" t="s">
        <v>29</v>
      </c>
      <c r="AN43" s="311" t="s">
        <v>29</v>
      </c>
      <c r="AO43" s="89" t="s">
        <v>29</v>
      </c>
      <c r="AP43" s="310" t="s">
        <v>29</v>
      </c>
      <c r="AQ43" s="312" t="s">
        <v>29</v>
      </c>
      <c r="AR43" s="88" t="s">
        <v>29</v>
      </c>
      <c r="AS43" s="310" t="s">
        <v>29</v>
      </c>
      <c r="AT43" s="311" t="s">
        <v>29</v>
      </c>
      <c r="AU43" s="89" t="s">
        <v>29</v>
      </c>
      <c r="AV43" s="310" t="s">
        <v>29</v>
      </c>
      <c r="AW43" s="311" t="s">
        <v>29</v>
      </c>
      <c r="AX43" s="89" t="s">
        <v>29</v>
      </c>
      <c r="AY43" s="310" t="s">
        <v>29</v>
      </c>
      <c r="AZ43" s="311" t="s">
        <v>29</v>
      </c>
      <c r="BA43" s="89" t="s">
        <v>29</v>
      </c>
      <c r="BB43" s="310" t="s">
        <v>29</v>
      </c>
      <c r="BC43" s="312" t="s">
        <v>29</v>
      </c>
      <c r="BD43" s="88">
        <v>0.51</v>
      </c>
      <c r="BE43" s="310" t="s">
        <v>29</v>
      </c>
      <c r="BF43" s="311" t="s">
        <v>29</v>
      </c>
      <c r="BG43" s="89">
        <v>0.60099999999999998</v>
      </c>
      <c r="BH43" s="310">
        <f t="shared" si="109"/>
        <v>0.17843137254901964</v>
      </c>
      <c r="BI43" s="311" t="s">
        <v>29</v>
      </c>
      <c r="BJ43" s="89">
        <v>0.52900000000000003</v>
      </c>
      <c r="BK43" s="310">
        <f t="shared" si="111"/>
        <v>-0.11980033277870206</v>
      </c>
      <c r="BL43" s="311" t="s">
        <v>29</v>
      </c>
      <c r="BM43" s="89">
        <v>0.51100000000000001</v>
      </c>
      <c r="BN43" s="310">
        <f t="shared" si="113"/>
        <v>-3.4026465028355379E-2</v>
      </c>
      <c r="BO43" s="312" t="s">
        <v>29</v>
      </c>
      <c r="BP43" s="88">
        <v>0.49099999999999999</v>
      </c>
      <c r="BQ43" s="310">
        <f t="shared" si="139"/>
        <v>-3.9138943248532287E-2</v>
      </c>
      <c r="BR43" s="311">
        <f t="shared" si="140"/>
        <v>-3.7254901960784292E-2</v>
      </c>
      <c r="BS43" s="89">
        <v>0.39300000000000002</v>
      </c>
      <c r="BT43" s="310">
        <f t="shared" si="141"/>
        <v>-0.19959266802443987</v>
      </c>
      <c r="BU43" s="311">
        <f t="shared" si="142"/>
        <v>-0.34608985024958394</v>
      </c>
      <c r="BV43" s="89">
        <v>0.40200000000000002</v>
      </c>
      <c r="BW43" s="310">
        <f t="shared" si="143"/>
        <v>2.2900763358778553E-2</v>
      </c>
      <c r="BX43" s="311">
        <f t="shared" si="144"/>
        <v>-0.24007561436672964</v>
      </c>
      <c r="BY43" s="89">
        <v>0.28799999999999998</v>
      </c>
      <c r="BZ43" s="310">
        <f t="shared" si="145"/>
        <v>-0.28358208955223885</v>
      </c>
      <c r="CA43" s="312">
        <f>BY43/BM43-1</f>
        <v>-0.43639921722113506</v>
      </c>
      <c r="CB43" s="88">
        <v>0.29199999999999998</v>
      </c>
      <c r="CC43" s="310">
        <f>CB43/BY43-1</f>
        <v>1.388888888888884E-2</v>
      </c>
      <c r="CD43" s="311">
        <f>CB43/BP43-1</f>
        <v>-0.40529531568228105</v>
      </c>
      <c r="CE43" s="89">
        <v>0.26400000000000001</v>
      </c>
      <c r="CF43" s="310">
        <f t="shared" si="147"/>
        <v>-9.5890410958904049E-2</v>
      </c>
      <c r="CG43" s="311">
        <f>CE43/BS43-1</f>
        <v>-0.3282442748091603</v>
      </c>
      <c r="CH43" s="89">
        <v>0.23599999999999999</v>
      </c>
      <c r="CI43" s="310">
        <f t="shared" si="133"/>
        <v>-0.10606060606060619</v>
      </c>
      <c r="CJ43" s="311">
        <f>CH43/BV43-1</f>
        <v>-0.4129353233830847</v>
      </c>
      <c r="CK43" s="89">
        <v>0.21976000000000001</v>
      </c>
      <c r="CL43" s="310">
        <f>CK43/CH43-1</f>
        <v>-6.8813559322033813E-2</v>
      </c>
      <c r="CM43" s="312">
        <f>CK43/BY43-1</f>
        <v>-0.2369444444444444</v>
      </c>
      <c r="CN43" s="81"/>
      <c r="CO43" s="96"/>
    </row>
    <row r="44" spans="1:93" s="57" customFormat="1" ht="16.2" customHeight="1">
      <c r="A44" s="173">
        <f t="shared" si="138"/>
        <v>18</v>
      </c>
      <c r="B44" s="97" t="s">
        <v>311</v>
      </c>
      <c r="C44" s="98" t="s">
        <v>38</v>
      </c>
      <c r="D44" s="319">
        <v>8.6199999999999992</v>
      </c>
      <c r="E44" s="320">
        <v>9.7100000000000009</v>
      </c>
      <c r="F44" s="320">
        <v>8.52</v>
      </c>
      <c r="G44" s="321">
        <v>8.0180000000000042</v>
      </c>
      <c r="H44" s="322">
        <v>9.83</v>
      </c>
      <c r="I44" s="323">
        <f>H44/G44-1</f>
        <v>0.22599151908206472</v>
      </c>
      <c r="J44" s="324">
        <f>H44/D44-1</f>
        <v>0.1403712296983759</v>
      </c>
      <c r="K44" s="325">
        <v>11.46</v>
      </c>
      <c r="L44" s="323">
        <f>K44/H44-1</f>
        <v>0.16581892166836232</v>
      </c>
      <c r="M44" s="324">
        <f>K44/E44-1</f>
        <v>0.18022657054582902</v>
      </c>
      <c r="N44" s="325">
        <v>11.61</v>
      </c>
      <c r="O44" s="323">
        <f>N44/K44-1</f>
        <v>1.308900523560208E-2</v>
      </c>
      <c r="P44" s="324">
        <f>N44/F44-1</f>
        <v>0.36267605633802824</v>
      </c>
      <c r="Q44" s="325">
        <v>14.581000000000003</v>
      </c>
      <c r="R44" s="323">
        <f>Q44/N44-1</f>
        <v>0.25590008613264459</v>
      </c>
      <c r="S44" s="326">
        <f>Q44/G44-1</f>
        <v>0.81853330007483116</v>
      </c>
      <c r="T44" s="322">
        <v>16.190000000000001</v>
      </c>
      <c r="U44" s="323">
        <f>T44/Q44-1</f>
        <v>0.11034908442493641</v>
      </c>
      <c r="V44" s="324">
        <f>T44/H44-1</f>
        <v>0.64699898270600209</v>
      </c>
      <c r="W44" s="325">
        <v>21.562000000000001</v>
      </c>
      <c r="X44" s="323">
        <f>W44/T44-1</f>
        <v>0.33180975911056199</v>
      </c>
      <c r="Y44" s="324">
        <f>W44/K44-1</f>
        <v>0.88150087260034904</v>
      </c>
      <c r="Z44" s="325">
        <v>21.060957999999996</v>
      </c>
      <c r="AA44" s="323">
        <f>Z44/W44-1</f>
        <v>-2.3237269270012351E-2</v>
      </c>
      <c r="AB44" s="324">
        <f>Z44/N44-1</f>
        <v>0.81403600344530558</v>
      </c>
      <c r="AC44" s="325">
        <v>22.320041999999997</v>
      </c>
      <c r="AD44" s="323">
        <f>AC44/Z44-1</f>
        <v>5.978284558565683E-2</v>
      </c>
      <c r="AE44" s="326">
        <f>AC44/Q44-1</f>
        <v>0.53076208764830901</v>
      </c>
      <c r="AF44" s="322">
        <v>21.425000000000001</v>
      </c>
      <c r="AG44" s="323">
        <f>AF44/AC44-1</f>
        <v>-4.0100372570983311E-2</v>
      </c>
      <c r="AH44" s="324">
        <f>AF44/T44-1</f>
        <v>0.32334774552192713</v>
      </c>
      <c r="AI44" s="325">
        <v>14.594155000000001</v>
      </c>
      <c r="AJ44" s="323">
        <f t="shared" si="93"/>
        <v>-0.31882590431738622</v>
      </c>
      <c r="AK44" s="324">
        <f>AI44/W44-1</f>
        <v>-0.32315392820703093</v>
      </c>
      <c r="AL44" s="325">
        <v>19.564878</v>
      </c>
      <c r="AM44" s="323">
        <f t="shared" si="95"/>
        <v>0.34059683482873782</v>
      </c>
      <c r="AN44" s="324">
        <f>AL44/Z44-1</f>
        <v>-7.1035705023484441E-2</v>
      </c>
      <c r="AO44" s="325">
        <v>20.876967</v>
      </c>
      <c r="AP44" s="323">
        <f t="shared" si="97"/>
        <v>6.7063489994673153E-2</v>
      </c>
      <c r="AQ44" s="326">
        <f>AO44/AC44-1</f>
        <v>-6.4653776189130707E-2</v>
      </c>
      <c r="AR44" s="322">
        <v>21.320568000000002</v>
      </c>
      <c r="AS44" s="323">
        <f>AR44/AO44-1</f>
        <v>2.1248345125994605E-2</v>
      </c>
      <c r="AT44" s="324">
        <f>AR44/AF44-1</f>
        <v>-4.8743057176195981E-3</v>
      </c>
      <c r="AU44" s="325">
        <v>29.488432</v>
      </c>
      <c r="AV44" s="323">
        <f t="shared" si="101"/>
        <v>0.38309786118268496</v>
      </c>
      <c r="AW44" s="324">
        <f>AU44/AI44-1</f>
        <v>1.0205645342262022</v>
      </c>
      <c r="AX44" s="325">
        <v>24.454328999999998</v>
      </c>
      <c r="AY44" s="323">
        <f t="shared" si="103"/>
        <v>-0.17071450255476461</v>
      </c>
      <c r="AZ44" s="324">
        <f>AX44/AL44-1</f>
        <v>0.24990960843200738</v>
      </c>
      <c r="BA44" s="325">
        <v>25.328329000000004</v>
      </c>
      <c r="BB44" s="323">
        <f t="shared" si="105"/>
        <v>3.5740093298000764E-2</v>
      </c>
      <c r="BC44" s="326">
        <f>BA44/AO44-1</f>
        <v>0.21321880711886942</v>
      </c>
      <c r="BD44" s="322">
        <v>35.385999999999996</v>
      </c>
      <c r="BE44" s="323">
        <f>BD44/BA44-1</f>
        <v>0.39709177024666698</v>
      </c>
      <c r="BF44" s="324">
        <f>BD44/AR44-1</f>
        <v>0.65971188009625226</v>
      </c>
      <c r="BG44" s="325">
        <v>32.701000000000001</v>
      </c>
      <c r="BH44" s="323">
        <f t="shared" si="109"/>
        <v>-7.5877465664386912E-2</v>
      </c>
      <c r="BI44" s="324">
        <f>BG44/AU44-1</f>
        <v>0.10894333072711371</v>
      </c>
      <c r="BJ44" s="325">
        <v>33.262999999999998</v>
      </c>
      <c r="BK44" s="323">
        <f t="shared" si="111"/>
        <v>1.7186018776184087E-2</v>
      </c>
      <c r="BL44" s="324">
        <f>BJ44/AX44-1</f>
        <v>0.36020906564232447</v>
      </c>
      <c r="BM44" s="325">
        <v>40.459000000000003</v>
      </c>
      <c r="BN44" s="323">
        <f t="shared" si="113"/>
        <v>0.21633646995159794</v>
      </c>
      <c r="BO44" s="326">
        <f>BM44/BA44-1</f>
        <v>0.5973813353419406</v>
      </c>
      <c r="BP44" s="322">
        <f t="shared" ref="BP44" si="170">BP43+BP37+BP34+BP31+BP28+BP40</f>
        <v>38.972799999999999</v>
      </c>
      <c r="BQ44" s="323">
        <f t="shared" si="139"/>
        <v>-3.6733483279369317E-2</v>
      </c>
      <c r="BR44" s="324">
        <f t="shared" si="140"/>
        <v>0.1013621206126718</v>
      </c>
      <c r="BS44" s="325">
        <f t="shared" ref="BS44" si="171">BS43+BS37+BS34+BS31+BS28+BS40</f>
        <v>45.895000000000003</v>
      </c>
      <c r="BT44" s="323">
        <f t="shared" si="141"/>
        <v>0.17761618359471232</v>
      </c>
      <c r="BU44" s="324">
        <f t="shared" si="142"/>
        <v>0.40347389988073767</v>
      </c>
      <c r="BV44" s="325">
        <f t="shared" ref="BV44" si="172">BV43+BV37+BV34+BV31+BV28+BV40</f>
        <v>48.245000000000005</v>
      </c>
      <c r="BW44" s="323">
        <f t="shared" si="143"/>
        <v>5.1203834840396478E-2</v>
      </c>
      <c r="BX44" s="324">
        <f t="shared" si="144"/>
        <v>0.45041036587199001</v>
      </c>
      <c r="BY44" s="325">
        <f t="shared" ref="BY44" si="173">BY43+BY37+BY34+BY31+BY28+BY40</f>
        <v>47.003</v>
      </c>
      <c r="BZ44" s="323">
        <f t="shared" si="145"/>
        <v>-2.5743600373095754E-2</v>
      </c>
      <c r="CA44" s="326">
        <f t="shared" ref="CA44:CA46" si="174">BY44/BM44-1</f>
        <v>0.16174398774067567</v>
      </c>
      <c r="CB44" s="322">
        <f t="shared" ref="CB44" si="175">CB43+CB37+CB34+CB31+CB28+CB40</f>
        <v>50.379000000000005</v>
      </c>
      <c r="CC44" s="323">
        <f>CB44/BY44-1</f>
        <v>7.1825202646639719E-2</v>
      </c>
      <c r="CD44" s="324">
        <f>CB44/BP44-1</f>
        <v>0.29267078577879979</v>
      </c>
      <c r="CE44" s="325">
        <f t="shared" ref="CE44" si="176">CE43+CE37+CE34+CE31+CE28+CE40</f>
        <v>58.686920000000001</v>
      </c>
      <c r="CF44" s="323">
        <f t="shared" si="147"/>
        <v>0.16490839437067017</v>
      </c>
      <c r="CG44" s="324">
        <f>CE44/BS44-1</f>
        <v>0.27872142934960231</v>
      </c>
      <c r="CH44" s="325">
        <f>CH43+CH37+CH34+CH31+CH28+CH40</f>
        <v>59.411999999999999</v>
      </c>
      <c r="CI44" s="323">
        <f t="shared" si="133"/>
        <v>1.2355052880607786E-2</v>
      </c>
      <c r="CJ44" s="324">
        <f>CH44/BV44-1</f>
        <v>0.23146440045600558</v>
      </c>
      <c r="CK44" s="325">
        <f>CK4</f>
        <v>74.403999999999996</v>
      </c>
      <c r="CL44" s="323">
        <f>CK44/CH44-1</f>
        <v>0.25233959469467448</v>
      </c>
      <c r="CM44" s="326">
        <f>CK44/BY44-1</f>
        <v>0.5829627896091738</v>
      </c>
      <c r="CN44" s="81"/>
    </row>
    <row r="45" spans="1:93" s="96" customFormat="1" ht="16.2" customHeight="1">
      <c r="A45" s="173">
        <f t="shared" si="138"/>
        <v>19</v>
      </c>
      <c r="B45" s="90" t="s">
        <v>305</v>
      </c>
      <c r="C45" s="91" t="s">
        <v>329</v>
      </c>
      <c r="D45" s="313">
        <v>6.42</v>
      </c>
      <c r="E45" s="314">
        <v>6.78</v>
      </c>
      <c r="F45" s="314">
        <v>5.22</v>
      </c>
      <c r="G45" s="315">
        <v>5.0910000000000002</v>
      </c>
      <c r="H45" s="316">
        <v>6.23</v>
      </c>
      <c r="I45" s="277">
        <f>H45/G45-1</f>
        <v>0.22372814771164795</v>
      </c>
      <c r="J45" s="278">
        <f>H45/D45-1</f>
        <v>-2.9595015576323935E-2</v>
      </c>
      <c r="K45" s="317">
        <v>7.53</v>
      </c>
      <c r="L45" s="277">
        <f>K45/H45-1</f>
        <v>0.2086677367576244</v>
      </c>
      <c r="M45" s="278">
        <f>K45/E45-1</f>
        <v>0.11061946902654873</v>
      </c>
      <c r="N45" s="317">
        <v>6.38</v>
      </c>
      <c r="O45" s="277">
        <f>N45/K45-1</f>
        <v>-0.15272244355909703</v>
      </c>
      <c r="P45" s="278">
        <f>N45/F45-1</f>
        <v>0.22222222222222232</v>
      </c>
      <c r="Q45" s="317">
        <v>7.4009999999999989</v>
      </c>
      <c r="R45" s="277">
        <f>Q45/N45-1</f>
        <v>0.16003134796238228</v>
      </c>
      <c r="S45" s="279">
        <f>Q45/G45-1</f>
        <v>0.45374189746611648</v>
      </c>
      <c r="T45" s="316">
        <v>8.5350000000000001</v>
      </c>
      <c r="U45" s="277">
        <f>T45/Q45-1</f>
        <v>0.1532225374949332</v>
      </c>
      <c r="V45" s="278">
        <f>T45/H45-1</f>
        <v>0.369983948635634</v>
      </c>
      <c r="W45" s="317">
        <v>10.545999999999999</v>
      </c>
      <c r="X45" s="277">
        <f>W45/T45-1</f>
        <v>0.23561804335090786</v>
      </c>
      <c r="Y45" s="278">
        <f>W45/K45-1</f>
        <v>0.40053120849933577</v>
      </c>
      <c r="Z45" s="317">
        <v>11.055856000000002</v>
      </c>
      <c r="AA45" s="277">
        <f>Z45/W45-1</f>
        <v>4.834591314242398E-2</v>
      </c>
      <c r="AB45" s="278">
        <f>Z45/N45-1</f>
        <v>0.73289278996865237</v>
      </c>
      <c r="AC45" s="317">
        <v>11.033144</v>
      </c>
      <c r="AD45" s="277">
        <f>AC45/Z45-1</f>
        <v>-2.0542959314956422E-3</v>
      </c>
      <c r="AE45" s="279">
        <f>AC45/Q45-1</f>
        <v>0.49076395081745727</v>
      </c>
      <c r="AF45" s="316">
        <v>12.631</v>
      </c>
      <c r="AG45" s="277">
        <f>AF45/AC45-1</f>
        <v>0.14482327068331569</v>
      </c>
      <c r="AH45" s="278">
        <f>AF45/T45-1</f>
        <v>0.47990626830697125</v>
      </c>
      <c r="AI45" s="317">
        <v>5.3888639999999999</v>
      </c>
      <c r="AJ45" s="277">
        <f t="shared" si="93"/>
        <v>-0.57336204576043071</v>
      </c>
      <c r="AK45" s="278">
        <f>AI45/W45-1</f>
        <v>-0.48901346482078512</v>
      </c>
      <c r="AL45" s="317">
        <v>11.120165</v>
      </c>
      <c r="AM45" s="277">
        <f t="shared" si="95"/>
        <v>1.0635453037968672</v>
      </c>
      <c r="AN45" s="278">
        <f>AL45/Z45-1</f>
        <v>5.8167363974348518E-3</v>
      </c>
      <c r="AO45" s="317">
        <v>12.759971</v>
      </c>
      <c r="AP45" s="277">
        <f t="shared" si="97"/>
        <v>0.14746238027942926</v>
      </c>
      <c r="AQ45" s="279">
        <f>AO45/AC45-1</f>
        <v>0.15651268577660193</v>
      </c>
      <c r="AR45" s="316">
        <v>13.63148</v>
      </c>
      <c r="AS45" s="277">
        <f>AR45/AO45-1</f>
        <v>6.8300233597709648E-2</v>
      </c>
      <c r="AT45" s="278">
        <f>AR45/AF45-1</f>
        <v>7.9208297046947873E-2</v>
      </c>
      <c r="AU45" s="317">
        <v>20.315197000000001</v>
      </c>
      <c r="AV45" s="277">
        <f t="shared" si="101"/>
        <v>0.4903148447564023</v>
      </c>
      <c r="AW45" s="278">
        <f>AU45/AI45-1</f>
        <v>2.7698477823897583</v>
      </c>
      <c r="AX45" s="317">
        <v>17.570322999999998</v>
      </c>
      <c r="AY45" s="277">
        <f t="shared" si="103"/>
        <v>-0.1351143186059186</v>
      </c>
      <c r="AZ45" s="278">
        <f>AX45/AL45-1</f>
        <v>0.58004157312413973</v>
      </c>
      <c r="BA45" s="317">
        <v>18.662000000000006</v>
      </c>
      <c r="BB45" s="277">
        <f t="shared" si="105"/>
        <v>6.2131868605944662E-2</v>
      </c>
      <c r="BC45" s="279">
        <f>BA45/AO45-1</f>
        <v>0.46254250891322601</v>
      </c>
      <c r="BD45" s="316">
        <v>19.264999999999997</v>
      </c>
      <c r="BE45" s="277">
        <f>BD45/BA45-1</f>
        <v>3.2311649340906134E-2</v>
      </c>
      <c r="BF45" s="278">
        <f>BD45/AR45-1</f>
        <v>0.41327280676786349</v>
      </c>
      <c r="BG45" s="317">
        <v>19.452000000000002</v>
      </c>
      <c r="BH45" s="277">
        <f t="shared" si="109"/>
        <v>9.7067220347784033E-3</v>
      </c>
      <c r="BI45" s="278">
        <f>BG45/AU45-1</f>
        <v>-4.2490210653630345E-2</v>
      </c>
      <c r="BJ45" s="317">
        <v>22.859000000000002</v>
      </c>
      <c r="BK45" s="277">
        <f t="shared" si="111"/>
        <v>0.17514908492699988</v>
      </c>
      <c r="BL45" s="278">
        <f>BJ45/AX45-1</f>
        <v>0.30100055644964541</v>
      </c>
      <c r="BM45" s="317">
        <v>25.853000000000002</v>
      </c>
      <c r="BN45" s="277">
        <f t="shared" si="113"/>
        <v>0.13097685813027682</v>
      </c>
      <c r="BO45" s="279">
        <f>BM45/BA45-1</f>
        <v>0.38532847497588651</v>
      </c>
      <c r="BP45" s="316">
        <f t="shared" ref="BP45" si="177">BP38+BP35+BP32+BP29+BP41</f>
        <v>24.043100000000003</v>
      </c>
      <c r="BQ45" s="277">
        <f t="shared" si="139"/>
        <v>-7.0007349243801476E-2</v>
      </c>
      <c r="BR45" s="278">
        <f t="shared" si="140"/>
        <v>0.2480197248896967</v>
      </c>
      <c r="BS45" s="317">
        <f t="shared" ref="BS45" si="178">BS38+BS35+BS32+BS29+BS41</f>
        <v>31.25</v>
      </c>
      <c r="BT45" s="277">
        <f t="shared" si="141"/>
        <v>0.29974920039429187</v>
      </c>
      <c r="BU45" s="278">
        <f t="shared" si="142"/>
        <v>0.60651860991157713</v>
      </c>
      <c r="BV45" s="317">
        <f t="shared" ref="BV45" si="179">BV38+BV35+BV32+BV29+BV41</f>
        <v>31.035000000000004</v>
      </c>
      <c r="BW45" s="277">
        <f t="shared" si="143"/>
        <v>-6.8799999999998862E-3</v>
      </c>
      <c r="BX45" s="278">
        <f t="shared" si="144"/>
        <v>0.3576709392361872</v>
      </c>
      <c r="BY45" s="317">
        <f t="shared" ref="BY45" si="180">BY38+BY35+BY32+BY29+BY41</f>
        <v>30.729999999999997</v>
      </c>
      <c r="BZ45" s="277">
        <f t="shared" si="145"/>
        <v>-9.8276139842116139E-3</v>
      </c>
      <c r="CA45" s="279">
        <f t="shared" si="174"/>
        <v>0.18864348431516631</v>
      </c>
      <c r="CB45" s="316">
        <f t="shared" ref="CB45" si="181">CB38+CB35+CB32+CB29+CB41</f>
        <v>33.649000000000001</v>
      </c>
      <c r="CC45" s="277">
        <f>CB45/BY45-1</f>
        <v>9.4988610478360158E-2</v>
      </c>
      <c r="CD45" s="278">
        <f>CB45/BP45-1</f>
        <v>0.39952834701016071</v>
      </c>
      <c r="CE45" s="317">
        <f t="shared" ref="CE45" si="182">CE38+CE35+CE32+CE29+CE41</f>
        <v>40.310200000000002</v>
      </c>
      <c r="CF45" s="277">
        <f t="shared" si="147"/>
        <v>0.19796130642812559</v>
      </c>
      <c r="CG45" s="278">
        <f>CE45/BS45-1</f>
        <v>0.28992640000000014</v>
      </c>
      <c r="CH45" s="317">
        <f>CH38+CH35+CH32+CH29+CH41</f>
        <v>40.222999999999999</v>
      </c>
      <c r="CI45" s="277">
        <f t="shared" si="133"/>
        <v>-2.1632241963572829E-3</v>
      </c>
      <c r="CJ45" s="278">
        <f>CH45/BV45-1</f>
        <v>0.29605284356371819</v>
      </c>
      <c r="CK45" s="317">
        <f t="shared" ref="CK45" si="183">CK38+CK35+CK32+CK29+CK41</f>
        <v>49.577900000000007</v>
      </c>
      <c r="CL45" s="277">
        <f t="shared" si="148"/>
        <v>0.23257588941650309</v>
      </c>
      <c r="CM45" s="279">
        <f>CK45/BY45-1</f>
        <v>0.61333875691506701</v>
      </c>
      <c r="CN45" s="81"/>
    </row>
    <row r="46" spans="1:93" ht="16.2" customHeight="1" thickBot="1">
      <c r="A46" s="173">
        <f t="shared" si="138"/>
        <v>20</v>
      </c>
      <c r="B46" s="90" t="s">
        <v>306</v>
      </c>
      <c r="C46" s="91" t="s">
        <v>330</v>
      </c>
      <c r="D46" s="327">
        <v>2.2000000000000002</v>
      </c>
      <c r="E46" s="328">
        <v>2.93</v>
      </c>
      <c r="F46" s="328">
        <v>3.3</v>
      </c>
      <c r="G46" s="329">
        <v>2.9270000000000005</v>
      </c>
      <c r="H46" s="330">
        <v>3.6</v>
      </c>
      <c r="I46" s="331">
        <f>H46/G46-1</f>
        <v>0.22992825418517238</v>
      </c>
      <c r="J46" s="332">
        <f>H46/D46-1</f>
        <v>0.63636363636363624</v>
      </c>
      <c r="K46" s="333">
        <v>3.93</v>
      </c>
      <c r="L46" s="331">
        <f>K46/H46-1</f>
        <v>9.1666666666666785E-2</v>
      </c>
      <c r="M46" s="332">
        <f>K46/E46-1</f>
        <v>0.34129692832764502</v>
      </c>
      <c r="N46" s="333">
        <v>5.23</v>
      </c>
      <c r="O46" s="331">
        <f>N46/K46-1</f>
        <v>0.33078880407124678</v>
      </c>
      <c r="P46" s="332">
        <f>N46/F46-1</f>
        <v>0.58484848484848517</v>
      </c>
      <c r="Q46" s="333">
        <v>7.18</v>
      </c>
      <c r="R46" s="331">
        <f>Q46/N46-1</f>
        <v>0.37284894837476079</v>
      </c>
      <c r="S46" s="334">
        <f>Q46/G46-1</f>
        <v>1.4530235736248716</v>
      </c>
      <c r="T46" s="330">
        <v>7.6550000000000002</v>
      </c>
      <c r="U46" s="331">
        <f>T46/Q46-1</f>
        <v>6.615598885793883E-2</v>
      </c>
      <c r="V46" s="332">
        <f>T46/H46-1</f>
        <v>1.1263888888888891</v>
      </c>
      <c r="W46" s="333">
        <v>11.016000000000002</v>
      </c>
      <c r="X46" s="331">
        <f>W46/T46-1</f>
        <v>0.43905943827563698</v>
      </c>
      <c r="Y46" s="332">
        <f>W46/K46-1</f>
        <v>1.8030534351145042</v>
      </c>
      <c r="Z46" s="333">
        <v>9.9501930000000023</v>
      </c>
      <c r="AA46" s="331">
        <f>Z46/W46-1</f>
        <v>-9.6750816993463995E-2</v>
      </c>
      <c r="AB46" s="332">
        <f>Z46/N46-1</f>
        <v>0.90252256214149162</v>
      </c>
      <c r="AC46" s="333">
        <v>11.286897999999997</v>
      </c>
      <c r="AD46" s="331">
        <f>AC46/Z46-1</f>
        <v>0.13433960527197764</v>
      </c>
      <c r="AE46" s="334">
        <f>AC46/Q46-1</f>
        <v>0.57199136490250657</v>
      </c>
      <c r="AF46" s="330">
        <v>8.7940000000000005</v>
      </c>
      <c r="AG46" s="331">
        <f>AF46/AC46-1</f>
        <v>-0.2208665303788514</v>
      </c>
      <c r="AH46" s="332">
        <f>AF46/T46-1</f>
        <v>0.14879163945133911</v>
      </c>
      <c r="AI46" s="333">
        <v>9.2052910000000008</v>
      </c>
      <c r="AJ46" s="331">
        <f t="shared" si="93"/>
        <v>4.6769501933136226E-2</v>
      </c>
      <c r="AK46" s="332">
        <f>AI46/W46-1</f>
        <v>-0.16437082425562821</v>
      </c>
      <c r="AL46" s="333">
        <v>8.4447130000000001</v>
      </c>
      <c r="AM46" s="331">
        <f t="shared" si="95"/>
        <v>-8.2624003955985792E-2</v>
      </c>
      <c r="AN46" s="332">
        <f>AL46/Z46-1</f>
        <v>-0.15130158781844749</v>
      </c>
      <c r="AO46" s="333">
        <v>8.1169960000000003</v>
      </c>
      <c r="AP46" s="331">
        <f t="shared" si="97"/>
        <v>-3.880735792915635E-2</v>
      </c>
      <c r="AQ46" s="334">
        <f>AO46/AC46-1</f>
        <v>-0.28084793536718389</v>
      </c>
      <c r="AR46" s="330">
        <v>7.6890879999999999</v>
      </c>
      <c r="AS46" s="331">
        <f>AR46/AO46-1</f>
        <v>-5.2717532446732829E-2</v>
      </c>
      <c r="AT46" s="332">
        <f>AR46/AF46-1</f>
        <v>-0.12564384807823525</v>
      </c>
      <c r="AU46" s="333">
        <v>9.1745769999999993</v>
      </c>
      <c r="AV46" s="331">
        <f t="shared" si="101"/>
        <v>0.19319443346206988</v>
      </c>
      <c r="AW46" s="332">
        <f>AU46/AI46-1</f>
        <v>-3.3365593765587453E-3</v>
      </c>
      <c r="AX46" s="333">
        <v>6.8840059999999994</v>
      </c>
      <c r="AY46" s="331">
        <f t="shared" si="103"/>
        <v>-0.24966502542842028</v>
      </c>
      <c r="AZ46" s="332">
        <f>AX46/AL46-1</f>
        <v>-0.18481468819603464</v>
      </c>
      <c r="BA46" s="333">
        <v>6.6663289999999984</v>
      </c>
      <c r="BB46" s="331">
        <f t="shared" si="105"/>
        <v>-3.162068714059818E-2</v>
      </c>
      <c r="BC46" s="334">
        <f>BA46/AO46-1</f>
        <v>-0.1787196889095426</v>
      </c>
      <c r="BD46" s="330">
        <v>16.121000000000002</v>
      </c>
      <c r="BE46" s="331">
        <f>BD46/BA46-1</f>
        <v>1.4182724855013915</v>
      </c>
      <c r="BF46" s="332">
        <f>BD46/AR46-1</f>
        <v>1.0966075560586641</v>
      </c>
      <c r="BG46" s="333">
        <v>13.239000000000001</v>
      </c>
      <c r="BH46" s="331">
        <f t="shared" si="109"/>
        <v>-0.1787730289684264</v>
      </c>
      <c r="BI46" s="332">
        <f>BG46/AU46-1</f>
        <v>0.4430093071320893</v>
      </c>
      <c r="BJ46" s="333">
        <v>10.404</v>
      </c>
      <c r="BK46" s="331">
        <f t="shared" si="111"/>
        <v>-0.21414004078857929</v>
      </c>
      <c r="BL46" s="332">
        <f>BJ46/AX46-1</f>
        <v>0.51132930447765457</v>
      </c>
      <c r="BM46" s="333">
        <v>14.606000000000002</v>
      </c>
      <c r="BN46" s="331">
        <f t="shared" si="113"/>
        <v>0.40388312187620157</v>
      </c>
      <c r="BO46" s="334">
        <f>BM46/BA46-1</f>
        <v>1.1910109747058697</v>
      </c>
      <c r="BP46" s="330">
        <f t="shared" ref="BP46" si="184">BP39+BP36+BP33+BP30+BP43+BP42</f>
        <v>14.9297</v>
      </c>
      <c r="BQ46" s="331">
        <f t="shared" si="139"/>
        <v>2.2162125154046253E-2</v>
      </c>
      <c r="BR46" s="332">
        <f t="shared" si="140"/>
        <v>-7.3897400905651112E-2</v>
      </c>
      <c r="BS46" s="333">
        <f t="shared" ref="BS46" si="185">BS39+BS36+BS33+BS30+BS43+BS42</f>
        <v>14.645000000000001</v>
      </c>
      <c r="BT46" s="331">
        <f t="shared" si="141"/>
        <v>-1.9069371789118272E-2</v>
      </c>
      <c r="BU46" s="332">
        <f t="shared" si="142"/>
        <v>0.10620137472618785</v>
      </c>
      <c r="BV46" s="333">
        <f t="shared" ref="BV46" si="186">BV39+BV36+BV33+BV30+BV43+BV42</f>
        <v>17.21</v>
      </c>
      <c r="BW46" s="331">
        <f t="shared" si="143"/>
        <v>0.17514510071696821</v>
      </c>
      <c r="BX46" s="332">
        <f t="shared" si="144"/>
        <v>0.65417147251057295</v>
      </c>
      <c r="BY46" s="333">
        <f t="shared" ref="BY46" si="187">BY39+BY36+BY33+BY30+BY43+BY42</f>
        <v>16.273</v>
      </c>
      <c r="BZ46" s="331">
        <f t="shared" si="145"/>
        <v>-5.4445090063916401E-2</v>
      </c>
      <c r="CA46" s="334">
        <f t="shared" si="174"/>
        <v>0.11413117896754743</v>
      </c>
      <c r="CB46" s="330">
        <f t="shared" ref="CB46" si="188">CB39+CB36+CB33+CB30+CB43+CB42</f>
        <v>16.73</v>
      </c>
      <c r="CC46" s="331">
        <f>CB46/BY46-1</f>
        <v>2.8083328212376468E-2</v>
      </c>
      <c r="CD46" s="332">
        <f>CB46/BP46-1</f>
        <v>0.12058514236722773</v>
      </c>
      <c r="CE46" s="333">
        <f t="shared" ref="CE46" si="189">CE39+CE36+CE33+CE30+CE43+CE42</f>
        <v>18.376719999999999</v>
      </c>
      <c r="CF46" s="331">
        <f t="shared" si="147"/>
        <v>9.8429169157202567E-2</v>
      </c>
      <c r="CG46" s="332">
        <f>CE46/BS46-1</f>
        <v>0.25481188118811859</v>
      </c>
      <c r="CH46" s="333">
        <f>CH39+CH36+CH33+CH30+CH43+CH42</f>
        <v>19.189</v>
      </c>
      <c r="CI46" s="331">
        <f t="shared" si="133"/>
        <v>4.4201576777575191E-2</v>
      </c>
      <c r="CJ46" s="332">
        <f>CH46/BV46-1</f>
        <v>0.11499128413712945</v>
      </c>
      <c r="CK46" s="333">
        <f>CK39+CK36+CK33+CK30+CK43+CK42</f>
        <v>24.825360000000003</v>
      </c>
      <c r="CL46" s="331">
        <f t="shared" si="148"/>
        <v>0.2937286987336496</v>
      </c>
      <c r="CM46" s="334">
        <f>CK46/BY46-1</f>
        <v>0.5255552141584221</v>
      </c>
      <c r="CN46" s="81"/>
    </row>
    <row r="47" spans="1:93" ht="16.2" customHeight="1" thickBot="1">
      <c r="A47" s="173">
        <f t="shared" si="138"/>
        <v>21</v>
      </c>
      <c r="B47" s="158" t="s">
        <v>312</v>
      </c>
      <c r="C47" s="159" t="s">
        <v>39</v>
      </c>
      <c r="D47" s="335">
        <v>0.16800000000000001</v>
      </c>
      <c r="E47" s="336">
        <v>0.47899999999999998</v>
      </c>
      <c r="F47" s="336">
        <v>0.28000000000000003</v>
      </c>
      <c r="G47" s="337">
        <v>0.7609999999999999</v>
      </c>
      <c r="H47" s="338">
        <v>0.63100000000000001</v>
      </c>
      <c r="I47" s="339">
        <f>H47/G47-1</f>
        <v>-0.17082785808147161</v>
      </c>
      <c r="J47" s="340">
        <f>H47/D47-1</f>
        <v>2.7559523809523809</v>
      </c>
      <c r="K47" s="341">
        <v>0.95700000000000007</v>
      </c>
      <c r="L47" s="339">
        <f>K47/H47-1</f>
        <v>0.51664025356576881</v>
      </c>
      <c r="M47" s="340">
        <f>K47/E47-1</f>
        <v>0.99791231732776642</v>
      </c>
      <c r="N47" s="341">
        <v>1.0960000000000001</v>
      </c>
      <c r="O47" s="339">
        <f>N47/K47-1</f>
        <v>0.14524555903866254</v>
      </c>
      <c r="P47" s="340">
        <f>N47/F47-1</f>
        <v>2.9142857142857141</v>
      </c>
      <c r="Q47" s="341">
        <v>1.4790000000000003</v>
      </c>
      <c r="R47" s="339">
        <f>Q47/N47-1</f>
        <v>0.34945255474452575</v>
      </c>
      <c r="S47" s="342">
        <f>Q47/G47-1</f>
        <v>0.94349540078843686</v>
      </c>
      <c r="T47" s="338">
        <v>1.2030000000000001</v>
      </c>
      <c r="U47" s="339">
        <f>T47/Q47-1</f>
        <v>-0.18661257606490889</v>
      </c>
      <c r="V47" s="340">
        <f>T47/H47-1</f>
        <v>0.90649762282091917</v>
      </c>
      <c r="W47" s="341">
        <v>2.3109999999999999</v>
      </c>
      <c r="X47" s="339">
        <f>W47/T47-1</f>
        <v>0.92103075644222754</v>
      </c>
      <c r="Y47" s="340">
        <f>W47/K47-1</f>
        <v>1.4148380355276906</v>
      </c>
      <c r="Z47" s="341">
        <v>3.3739999999999997</v>
      </c>
      <c r="AA47" s="339">
        <f>Z47/W47-1</f>
        <v>0.45997403721332741</v>
      </c>
      <c r="AB47" s="340">
        <f>Z47/N47-1</f>
        <v>2.078467153284671</v>
      </c>
      <c r="AC47" s="341">
        <v>2.4550000000000001</v>
      </c>
      <c r="AD47" s="339">
        <f>AC47/Z47-1</f>
        <v>-0.27237700059276815</v>
      </c>
      <c r="AE47" s="342">
        <f>AC47/Q47-1</f>
        <v>0.65990534144692337</v>
      </c>
      <c r="AF47" s="338">
        <v>3.2469999999999999</v>
      </c>
      <c r="AG47" s="339">
        <f>AF47/AC47-1</f>
        <v>0.32260692464358454</v>
      </c>
      <c r="AH47" s="340">
        <f>AF47/T47-1</f>
        <v>1.6990856192851203</v>
      </c>
      <c r="AI47" s="341">
        <v>0.37400000000000011</v>
      </c>
      <c r="AJ47" s="339">
        <f t="shared" si="93"/>
        <v>-0.88481675392670156</v>
      </c>
      <c r="AK47" s="340">
        <f>AI47/W47-1</f>
        <v>-0.83816529640848114</v>
      </c>
      <c r="AL47" s="341">
        <v>2.4000000000000004</v>
      </c>
      <c r="AM47" s="339">
        <f t="shared" si="95"/>
        <v>5.4171122994652396</v>
      </c>
      <c r="AN47" s="340">
        <f>AL47/Z47-1</f>
        <v>-0.28867812685240057</v>
      </c>
      <c r="AO47" s="341">
        <v>3.1939999999999991</v>
      </c>
      <c r="AP47" s="339">
        <f t="shared" si="97"/>
        <v>0.33083333333333265</v>
      </c>
      <c r="AQ47" s="342">
        <f>AO47/AC47-1</f>
        <v>0.30101832993889976</v>
      </c>
      <c r="AR47" s="338">
        <v>2.137</v>
      </c>
      <c r="AS47" s="339">
        <f>AR47/AO47-1</f>
        <v>-0.3309329993738257</v>
      </c>
      <c r="AT47" s="340">
        <f>AR47/AF47-1</f>
        <v>-0.34185401909454882</v>
      </c>
      <c r="AU47" s="341">
        <v>2.6</v>
      </c>
      <c r="AV47" s="339">
        <f t="shared" si="101"/>
        <v>0.21665886757136166</v>
      </c>
      <c r="AW47" s="340">
        <f>AU47/AI47-1</f>
        <v>5.9518716577540092</v>
      </c>
      <c r="AX47" s="341">
        <v>4.5999999999999996</v>
      </c>
      <c r="AY47" s="339">
        <f t="shared" si="103"/>
        <v>0.76923076923076894</v>
      </c>
      <c r="AZ47" s="340">
        <f>AX47/AL47-1</f>
        <v>0.9166666666666663</v>
      </c>
      <c r="BA47" s="341">
        <v>4.2840000000000007</v>
      </c>
      <c r="BB47" s="339">
        <f t="shared" si="105"/>
        <v>-6.8695652173912825E-2</v>
      </c>
      <c r="BC47" s="342">
        <f>BA47/AO47-1</f>
        <v>0.34126487163431496</v>
      </c>
      <c r="BD47" s="338">
        <v>5.0670000000000002</v>
      </c>
      <c r="BE47" s="339">
        <f>BD47/BA47-1</f>
        <v>0.18277310924369727</v>
      </c>
      <c r="BF47" s="340">
        <f>BD47/AR47-1</f>
        <v>1.3710809546092655</v>
      </c>
      <c r="BG47" s="341">
        <v>4</v>
      </c>
      <c r="BH47" s="339">
        <f t="shared" si="109"/>
        <v>-0.21057825143082698</v>
      </c>
      <c r="BI47" s="340">
        <f>BG47/AU47-1</f>
        <v>0.53846153846153832</v>
      </c>
      <c r="BJ47" s="341">
        <v>7.7</v>
      </c>
      <c r="BK47" s="339">
        <f t="shared" si="111"/>
        <v>0.92500000000000004</v>
      </c>
      <c r="BL47" s="340">
        <f>BJ47/AX47-1</f>
        <v>0.67391304347826098</v>
      </c>
      <c r="BM47" s="341">
        <v>9.9</v>
      </c>
      <c r="BN47" s="339">
        <f t="shared" si="113"/>
        <v>0.28571428571428581</v>
      </c>
      <c r="BO47" s="342">
        <f>BM47/BA47-1</f>
        <v>1.3109243697478989</v>
      </c>
      <c r="BP47" s="338">
        <v>9.1059999999999999</v>
      </c>
      <c r="BQ47" s="339">
        <f t="shared" si="139"/>
        <v>-8.0202020202020274E-2</v>
      </c>
      <c r="BR47" s="340">
        <f t="shared" si="140"/>
        <v>0.79711861061772238</v>
      </c>
      <c r="BS47" s="341">
        <v>13.492000000000001</v>
      </c>
      <c r="BT47" s="339">
        <f t="shared" si="141"/>
        <v>0.48166044366351857</v>
      </c>
      <c r="BU47" s="340">
        <f t="shared" si="142"/>
        <v>2.3730000000000002</v>
      </c>
      <c r="BV47" s="341">
        <v>13.693865999999998</v>
      </c>
      <c r="BW47" s="339">
        <f t="shared" si="143"/>
        <v>1.4961903350133143E-2</v>
      </c>
      <c r="BX47" s="340">
        <f t="shared" si="144"/>
        <v>0.77842415584415559</v>
      </c>
      <c r="BY47" s="341">
        <v>9.41</v>
      </c>
      <c r="BZ47" s="339">
        <f t="shared" si="145"/>
        <v>-0.31283101499605726</v>
      </c>
      <c r="CA47" s="342">
        <f>BY47/BM47-1</f>
        <v>-4.9494949494949481E-2</v>
      </c>
      <c r="CB47" s="338">
        <v>11.521000000000001</v>
      </c>
      <c r="CC47" s="339">
        <f>CB47/BY47-1</f>
        <v>0.22433581296493088</v>
      </c>
      <c r="CD47" s="340">
        <f>CB47/BP47-1</f>
        <v>0.26520975181199224</v>
      </c>
      <c r="CE47" s="341">
        <v>12.067</v>
      </c>
      <c r="CF47" s="339">
        <f t="shared" si="147"/>
        <v>4.7391719468796056E-2</v>
      </c>
      <c r="CG47" s="340">
        <f>CE47/BS47-1</f>
        <v>-0.10561814408538395</v>
      </c>
      <c r="CH47" s="341">
        <v>13.803000000000001</v>
      </c>
      <c r="CI47" s="339">
        <f t="shared" si="133"/>
        <v>0.14386342918703909</v>
      </c>
      <c r="CJ47" s="340">
        <f>CH47/BV47-1</f>
        <v>7.9695536673136669E-3</v>
      </c>
      <c r="CK47" s="341">
        <v>10.18</v>
      </c>
      <c r="CL47" s="339">
        <f t="shared" si="148"/>
        <v>-0.2624791711946679</v>
      </c>
      <c r="CM47" s="342">
        <f>CK47/BY47-1</f>
        <v>8.1827842720510136E-2</v>
      </c>
      <c r="CN47" s="81"/>
    </row>
    <row r="48" spans="1:93" ht="16.2" customHeight="1" thickBot="1">
      <c r="A48" s="173">
        <f t="shared" si="138"/>
        <v>22</v>
      </c>
      <c r="B48" s="158" t="s">
        <v>362</v>
      </c>
      <c r="C48" s="159" t="s">
        <v>335</v>
      </c>
      <c r="D48" s="335">
        <v>1154.2774193548389</v>
      </c>
      <c r="E48" s="336">
        <v>1129.4266666666667</v>
      </c>
      <c r="F48" s="336">
        <v>1132.2375000000002</v>
      </c>
      <c r="G48" s="337">
        <v>1105.7155172413795</v>
      </c>
      <c r="H48" s="338">
        <v>1072.2868852459017</v>
      </c>
      <c r="I48" s="339"/>
      <c r="J48" s="340"/>
      <c r="K48" s="341">
        <v>1078.5650000000001</v>
      </c>
      <c r="L48" s="339"/>
      <c r="M48" s="340"/>
      <c r="N48" s="341">
        <v>1121.5918032786883</v>
      </c>
      <c r="O48" s="339"/>
      <c r="P48" s="340"/>
      <c r="Q48" s="341">
        <v>1127.5206349206353</v>
      </c>
      <c r="R48" s="339"/>
      <c r="S48" s="342"/>
      <c r="T48" s="338">
        <v>1125.0847457627119</v>
      </c>
      <c r="U48" s="339"/>
      <c r="V48" s="340"/>
      <c r="W48" s="341">
        <v>1165.9145161290319</v>
      </c>
      <c r="X48" s="339"/>
      <c r="Y48" s="340"/>
      <c r="Z48" s="341">
        <v>1193.2380952380954</v>
      </c>
      <c r="AA48" s="339"/>
      <c r="AB48" s="340"/>
      <c r="AC48" s="341">
        <v>1175.8095238095239</v>
      </c>
      <c r="AD48" s="339"/>
      <c r="AE48" s="342"/>
      <c r="AF48" s="338">
        <v>1193.6000000000001</v>
      </c>
      <c r="AG48" s="339"/>
      <c r="AH48" s="340"/>
      <c r="AI48" s="341">
        <v>1220.8114754098358</v>
      </c>
      <c r="AJ48" s="339"/>
      <c r="AK48" s="340"/>
      <c r="AL48" s="341">
        <v>1188.5374999999999</v>
      </c>
      <c r="AM48" s="339"/>
      <c r="AN48" s="340"/>
      <c r="AO48" s="341">
        <v>1117.6435483870966</v>
      </c>
      <c r="AP48" s="339"/>
      <c r="AQ48" s="342"/>
      <c r="AR48" s="338">
        <v>1114.0516666666667</v>
      </c>
      <c r="AS48" s="339"/>
      <c r="AT48" s="340"/>
      <c r="AU48" s="341">
        <v>1121.2349206349206</v>
      </c>
      <c r="AV48" s="339"/>
      <c r="AW48" s="340"/>
      <c r="AX48" s="341">
        <v>1157.3548387096773</v>
      </c>
      <c r="AY48" s="339"/>
      <c r="AZ48" s="340"/>
      <c r="BA48" s="341">
        <v>1183.1671874999997</v>
      </c>
      <c r="BB48" s="339"/>
      <c r="BC48" s="342"/>
      <c r="BD48" s="338">
        <v>1204.9457627118643</v>
      </c>
      <c r="BE48" s="339"/>
      <c r="BF48" s="340"/>
      <c r="BG48" s="341">
        <v>1259.5725806451612</v>
      </c>
      <c r="BH48" s="339"/>
      <c r="BI48" s="340"/>
      <c r="BJ48" s="341">
        <v>1337.9809523809524</v>
      </c>
      <c r="BK48" s="339"/>
      <c r="BL48" s="340"/>
      <c r="BM48" s="341">
        <v>1359.261904761905</v>
      </c>
      <c r="BN48" s="339"/>
      <c r="BO48" s="342"/>
      <c r="BP48" s="338">
        <v>1275.5774193548391</v>
      </c>
      <c r="BQ48" s="339"/>
      <c r="BR48" s="340"/>
      <c r="BS48" s="341">
        <v>1314.6754098360655</v>
      </c>
      <c r="BT48" s="339"/>
      <c r="BU48" s="340"/>
      <c r="BV48" s="341">
        <v>1310.9483870967749</v>
      </c>
      <c r="BW48" s="339"/>
      <c r="BX48" s="340"/>
      <c r="BY48" s="341">
        <v>1320.8426229508193</v>
      </c>
      <c r="BZ48" s="339"/>
      <c r="CA48" s="342"/>
      <c r="CB48" s="338">
        <v>1328.4491803278688</v>
      </c>
      <c r="CC48" s="339"/>
      <c r="CD48" s="340"/>
      <c r="CE48" s="341">
        <v>1370.9</v>
      </c>
      <c r="CF48" s="339"/>
      <c r="CG48" s="340"/>
      <c r="CH48" s="341">
        <v>1359.38</v>
      </c>
      <c r="CI48" s="339"/>
      <c r="CJ48" s="340"/>
      <c r="CK48" s="341">
        <v>1396.8</v>
      </c>
      <c r="CL48" s="339"/>
      <c r="CM48" s="342"/>
      <c r="CN48" s="81"/>
    </row>
    <row r="49" spans="1:92" s="49" customFormat="1" ht="16.2" customHeight="1">
      <c r="A49" s="173"/>
      <c r="B49" s="166" t="s">
        <v>363</v>
      </c>
      <c r="C49" s="101"/>
      <c r="D49" s="343"/>
      <c r="E49" s="343"/>
      <c r="F49" s="343"/>
      <c r="G49" s="343"/>
      <c r="H49" s="343"/>
      <c r="I49" s="344"/>
      <c r="J49" s="344"/>
      <c r="K49" s="343"/>
      <c r="L49" s="344"/>
      <c r="M49" s="344"/>
      <c r="N49" s="343"/>
      <c r="O49" s="344"/>
      <c r="P49" s="344"/>
      <c r="Q49" s="343"/>
      <c r="R49" s="344"/>
      <c r="S49" s="344"/>
      <c r="T49" s="343"/>
      <c r="U49" s="344"/>
      <c r="V49" s="344"/>
      <c r="W49" s="343"/>
      <c r="X49" s="344"/>
      <c r="Y49" s="344"/>
      <c r="Z49" s="343"/>
      <c r="AA49" s="344"/>
      <c r="AB49" s="344"/>
      <c r="AC49" s="343"/>
      <c r="AD49" s="344"/>
      <c r="AE49" s="344"/>
      <c r="AF49" s="343"/>
      <c r="AG49" s="344"/>
      <c r="AH49" s="344"/>
      <c r="AI49" s="343"/>
      <c r="AJ49" s="344"/>
      <c r="AK49" s="344"/>
      <c r="AL49" s="343"/>
      <c r="AM49" s="344"/>
      <c r="AN49" s="344"/>
      <c r="AO49" s="343"/>
      <c r="AP49" s="344"/>
      <c r="AQ49" s="344"/>
      <c r="AR49" s="343"/>
      <c r="AS49" s="344"/>
      <c r="AT49" s="344"/>
      <c r="AU49" s="343"/>
      <c r="AV49" s="344"/>
      <c r="AW49" s="344"/>
      <c r="AX49" s="343"/>
      <c r="AY49" s="344"/>
      <c r="AZ49" s="344"/>
      <c r="BA49" s="343"/>
      <c r="BB49" s="344"/>
      <c r="BC49" s="344"/>
      <c r="BD49" s="343"/>
      <c r="BE49" s="344"/>
      <c r="BF49" s="344"/>
      <c r="BG49" s="343"/>
      <c r="BH49" s="344"/>
      <c r="BI49" s="344"/>
      <c r="BJ49" s="343"/>
      <c r="BK49" s="344"/>
      <c r="BL49" s="344"/>
      <c r="BM49" s="344"/>
      <c r="BN49" s="344"/>
      <c r="BO49" s="344"/>
      <c r="BP49" s="344"/>
      <c r="BQ49" s="344"/>
      <c r="BR49" s="344"/>
      <c r="BS49" s="344"/>
      <c r="BT49" s="344"/>
      <c r="BU49" s="344"/>
      <c r="BV49" s="344"/>
      <c r="BW49" s="344"/>
      <c r="BX49" s="344"/>
      <c r="BY49" s="344"/>
      <c r="BZ49" s="344"/>
      <c r="CA49" s="344"/>
      <c r="CB49" s="344"/>
      <c r="CC49" s="344"/>
      <c r="CD49" s="344"/>
      <c r="CE49" s="344"/>
      <c r="CF49" s="344"/>
      <c r="CG49" s="344"/>
      <c r="CH49" s="344"/>
      <c r="CI49" s="344"/>
      <c r="CJ49" s="344"/>
      <c r="CK49" s="344"/>
      <c r="CL49" s="344"/>
      <c r="CM49" s="344"/>
      <c r="CN49" s="81"/>
    </row>
    <row r="50" spans="1:92" s="52" customFormat="1" ht="13.8" thickBot="1">
      <c r="A50" s="174"/>
      <c r="B50" s="50" t="s">
        <v>303</v>
      </c>
      <c r="C50" s="51"/>
      <c r="D50" s="230" t="s">
        <v>412</v>
      </c>
      <c r="E50" s="230"/>
      <c r="F50" s="230"/>
      <c r="G50" s="230"/>
      <c r="H50" s="230" t="s">
        <v>413</v>
      </c>
      <c r="I50" s="230"/>
      <c r="J50" s="230"/>
      <c r="K50" s="230" t="s">
        <v>413</v>
      </c>
      <c r="L50" s="230"/>
      <c r="M50" s="230"/>
      <c r="N50" s="230" t="s">
        <v>413</v>
      </c>
      <c r="O50" s="230"/>
      <c r="P50" s="230"/>
      <c r="Q50" s="230" t="s">
        <v>413</v>
      </c>
      <c r="R50" s="230"/>
      <c r="S50" s="230"/>
      <c r="T50" s="230" t="s">
        <v>414</v>
      </c>
      <c r="U50" s="230"/>
      <c r="V50" s="230"/>
      <c r="W50" s="230" t="s">
        <v>414</v>
      </c>
      <c r="X50" s="230"/>
      <c r="Y50" s="230"/>
      <c r="Z50" s="230" t="s">
        <v>414</v>
      </c>
      <c r="AA50" s="230"/>
      <c r="AB50" s="230"/>
      <c r="AC50" s="230" t="s">
        <v>414</v>
      </c>
      <c r="AD50" s="230"/>
      <c r="AE50" s="230"/>
      <c r="AF50" s="230" t="s">
        <v>415</v>
      </c>
      <c r="AG50" s="230"/>
      <c r="AH50" s="230"/>
      <c r="AI50" s="230" t="s">
        <v>415</v>
      </c>
      <c r="AJ50" s="230"/>
      <c r="AK50" s="230"/>
      <c r="AL50" s="230" t="s">
        <v>415</v>
      </c>
      <c r="AM50" s="230"/>
      <c r="AN50" s="230"/>
      <c r="AO50" s="230" t="s">
        <v>415</v>
      </c>
      <c r="AP50" s="230"/>
      <c r="AQ50" s="230"/>
      <c r="AR50" s="230" t="s">
        <v>416</v>
      </c>
      <c r="AS50" s="230"/>
      <c r="AT50" s="230"/>
      <c r="AU50" s="230" t="s">
        <v>416</v>
      </c>
      <c r="AV50" s="230"/>
      <c r="AW50" s="230"/>
      <c r="AX50" s="230" t="s">
        <v>416</v>
      </c>
      <c r="AY50" s="230"/>
      <c r="AZ50" s="230"/>
      <c r="BA50" s="230" t="s">
        <v>416</v>
      </c>
      <c r="BB50" s="230"/>
      <c r="BC50" s="230"/>
      <c r="BD50" s="230">
        <v>2022</v>
      </c>
      <c r="BE50" s="230"/>
      <c r="BF50" s="230"/>
      <c r="BG50" s="230">
        <v>2022</v>
      </c>
      <c r="BH50" s="230"/>
      <c r="BI50" s="230"/>
      <c r="BJ50" s="230">
        <v>2022</v>
      </c>
      <c r="BK50" s="230"/>
      <c r="BL50" s="230"/>
      <c r="BM50" s="230">
        <v>2022</v>
      </c>
      <c r="BN50" s="230"/>
      <c r="BO50" s="230"/>
      <c r="BP50" s="230">
        <v>2023</v>
      </c>
      <c r="BQ50" s="230"/>
      <c r="BR50" s="230"/>
      <c r="BS50" s="230">
        <v>2023</v>
      </c>
      <c r="BT50" s="230"/>
      <c r="BU50" s="230"/>
      <c r="BV50" s="230">
        <v>2023</v>
      </c>
      <c r="BW50" s="230"/>
      <c r="BX50" s="230"/>
      <c r="BY50" s="230">
        <v>2023</v>
      </c>
      <c r="BZ50" s="230"/>
      <c r="CA50" s="230"/>
      <c r="CB50" s="230">
        <v>2024</v>
      </c>
      <c r="CC50" s="230"/>
      <c r="CD50" s="230"/>
      <c r="CE50" s="230">
        <v>2024</v>
      </c>
      <c r="CF50" s="230"/>
      <c r="CG50" s="230"/>
      <c r="CH50" s="230">
        <v>2024</v>
      </c>
      <c r="CI50" s="230"/>
      <c r="CJ50" s="230"/>
      <c r="CK50" s="230">
        <v>2024</v>
      </c>
      <c r="CL50" s="230"/>
      <c r="CM50" s="230"/>
      <c r="CN50" s="81"/>
    </row>
    <row r="51" spans="1:92" s="48" customFormat="1" ht="16.2" customHeight="1">
      <c r="A51" s="176"/>
      <c r="B51" s="53" t="s">
        <v>313</v>
      </c>
      <c r="C51" s="53"/>
      <c r="D51" s="306" t="str">
        <f>D27</f>
        <v>1Q17</v>
      </c>
      <c r="E51" s="308" t="str">
        <f t="shared" ref="E51:H51" si="190">E27</f>
        <v>2Q17</v>
      </c>
      <c r="F51" s="308" t="str">
        <f t="shared" si="190"/>
        <v>3Q17</v>
      </c>
      <c r="G51" s="345" t="str">
        <f t="shared" si="190"/>
        <v>4Q17</v>
      </c>
      <c r="H51" s="306" t="str">
        <f t="shared" si="190"/>
        <v>1Q18</v>
      </c>
      <c r="I51" s="307"/>
      <c r="J51" s="307"/>
      <c r="K51" s="308" t="str">
        <f t="shared" ref="K51:BV51" si="191">K27</f>
        <v>2Q18</v>
      </c>
      <c r="L51" s="307"/>
      <c r="M51" s="307"/>
      <c r="N51" s="308" t="str">
        <f t="shared" si="191"/>
        <v>3Q18</v>
      </c>
      <c r="O51" s="307"/>
      <c r="P51" s="307"/>
      <c r="Q51" s="308" t="str">
        <f t="shared" si="191"/>
        <v>4Q18</v>
      </c>
      <c r="R51" s="307"/>
      <c r="S51" s="309"/>
      <c r="T51" s="306" t="str">
        <f t="shared" si="191"/>
        <v>1Q19</v>
      </c>
      <c r="U51" s="307"/>
      <c r="V51" s="307"/>
      <c r="W51" s="308" t="str">
        <f t="shared" si="191"/>
        <v>2Q19</v>
      </c>
      <c r="X51" s="307"/>
      <c r="Y51" s="307"/>
      <c r="Z51" s="308" t="str">
        <f t="shared" si="191"/>
        <v>3Q19</v>
      </c>
      <c r="AA51" s="307"/>
      <c r="AB51" s="307"/>
      <c r="AC51" s="308" t="str">
        <f t="shared" si="191"/>
        <v>4Q19</v>
      </c>
      <c r="AD51" s="307"/>
      <c r="AE51" s="309"/>
      <c r="AF51" s="306" t="str">
        <f t="shared" si="191"/>
        <v>1Q20</v>
      </c>
      <c r="AG51" s="307"/>
      <c r="AH51" s="307"/>
      <c r="AI51" s="308" t="str">
        <f t="shared" si="191"/>
        <v>2Q20</v>
      </c>
      <c r="AJ51" s="307"/>
      <c r="AK51" s="307"/>
      <c r="AL51" s="308" t="str">
        <f t="shared" si="191"/>
        <v>3Q20</v>
      </c>
      <c r="AM51" s="307"/>
      <c r="AN51" s="307"/>
      <c r="AO51" s="308" t="str">
        <f t="shared" si="191"/>
        <v>4Q20</v>
      </c>
      <c r="AP51" s="307"/>
      <c r="AQ51" s="309"/>
      <c r="AR51" s="306" t="str">
        <f t="shared" si="191"/>
        <v>1Q21</v>
      </c>
      <c r="AS51" s="307"/>
      <c r="AT51" s="307"/>
      <c r="AU51" s="308" t="str">
        <f t="shared" si="191"/>
        <v>2Q21</v>
      </c>
      <c r="AV51" s="307"/>
      <c r="AW51" s="307"/>
      <c r="AX51" s="308" t="str">
        <f t="shared" si="191"/>
        <v>3Q21</v>
      </c>
      <c r="AY51" s="307"/>
      <c r="AZ51" s="307"/>
      <c r="BA51" s="308" t="str">
        <f t="shared" si="191"/>
        <v>4Q21</v>
      </c>
      <c r="BB51" s="307"/>
      <c r="BC51" s="309"/>
      <c r="BD51" s="306" t="str">
        <f t="shared" si="191"/>
        <v>1Q22</v>
      </c>
      <c r="BE51" s="307"/>
      <c r="BF51" s="307"/>
      <c r="BG51" s="308" t="str">
        <f t="shared" si="191"/>
        <v>2Q22</v>
      </c>
      <c r="BH51" s="307"/>
      <c r="BI51" s="307"/>
      <c r="BJ51" s="308" t="str">
        <f t="shared" si="191"/>
        <v>3Q22</v>
      </c>
      <c r="BK51" s="307"/>
      <c r="BL51" s="307"/>
      <c r="BM51" s="308" t="str">
        <f t="shared" si="191"/>
        <v>4Q22</v>
      </c>
      <c r="BN51" s="307"/>
      <c r="BO51" s="309"/>
      <c r="BP51" s="306" t="str">
        <f t="shared" si="191"/>
        <v>1Q23</v>
      </c>
      <c r="BQ51" s="307"/>
      <c r="BR51" s="307"/>
      <c r="BS51" s="308" t="str">
        <f t="shared" si="191"/>
        <v>2Q23</v>
      </c>
      <c r="BT51" s="307"/>
      <c r="BU51" s="307"/>
      <c r="BV51" s="308" t="str">
        <f t="shared" si="191"/>
        <v>3Q23</v>
      </c>
      <c r="BW51" s="307"/>
      <c r="BX51" s="307"/>
      <c r="BY51" s="308" t="str">
        <f t="shared" ref="BY51" si="192">BY27</f>
        <v>4Q23</v>
      </c>
      <c r="BZ51" s="307"/>
      <c r="CA51" s="309"/>
      <c r="CB51" s="306" t="str">
        <f t="shared" ref="CB51" si="193">CB27</f>
        <v>1Q24</v>
      </c>
      <c r="CC51" s="307"/>
      <c r="CD51" s="307"/>
      <c r="CE51" s="308" t="str">
        <f t="shared" ref="CE51" si="194">CE27</f>
        <v>2Q24</v>
      </c>
      <c r="CF51" s="307"/>
      <c r="CG51" s="307"/>
      <c r="CH51" s="308" t="str">
        <f t="shared" ref="CH51" si="195">CH27</f>
        <v>3Q24</v>
      </c>
      <c r="CI51" s="307"/>
      <c r="CJ51" s="307"/>
      <c r="CK51" s="308" t="str">
        <f t="shared" ref="CK51" si="196">CK27</f>
        <v>4Q24</v>
      </c>
      <c r="CL51" s="307"/>
      <c r="CM51" s="309"/>
      <c r="CN51" s="81"/>
    </row>
    <row r="52" spans="1:92" s="22" customFormat="1" ht="16.2" customHeight="1">
      <c r="A52" s="174"/>
      <c r="B52" s="83" t="s">
        <v>304</v>
      </c>
      <c r="C52" s="84" t="s">
        <v>331</v>
      </c>
      <c r="D52" s="103">
        <f t="shared" ref="D52:H63" si="197">IFERROR(D28/D$44,"")</f>
        <v>0.68097447795823673</v>
      </c>
      <c r="E52" s="104">
        <f t="shared" si="197"/>
        <v>0.59526261585993823</v>
      </c>
      <c r="F52" s="104">
        <f t="shared" si="197"/>
        <v>0.52230046948356812</v>
      </c>
      <c r="G52" s="105">
        <f t="shared" si="197"/>
        <v>0.59877775006235912</v>
      </c>
      <c r="H52" s="106">
        <f t="shared" si="197"/>
        <v>0.55645981688708035</v>
      </c>
      <c r="I52" s="310"/>
      <c r="J52" s="311"/>
      <c r="K52" s="107">
        <f t="shared" ref="K52:K63" si="198">IFERROR(K28/K$44,"")</f>
        <v>0.54799301919720766</v>
      </c>
      <c r="L52" s="310"/>
      <c r="M52" s="311"/>
      <c r="N52" s="107">
        <f t="shared" ref="N52:N63" si="199">IFERROR(N28/N$44,"")</f>
        <v>0.47889750215331611</v>
      </c>
      <c r="O52" s="310"/>
      <c r="P52" s="311"/>
      <c r="Q52" s="107">
        <f t="shared" ref="Q52:Q63" si="200">IFERROR(Q28/Q$44,"")</f>
        <v>0.5318565256155271</v>
      </c>
      <c r="R52" s="310"/>
      <c r="S52" s="312"/>
      <c r="T52" s="106">
        <f t="shared" ref="T52:T63" si="201">IFERROR(T28/T$44,"")</f>
        <v>0.43360098826436066</v>
      </c>
      <c r="U52" s="310"/>
      <c r="V52" s="311"/>
      <c r="W52" s="107">
        <f t="shared" ref="W52:W63" si="202">IFERROR(W28/W$44,"")</f>
        <v>0.48186624617382434</v>
      </c>
      <c r="X52" s="310"/>
      <c r="Y52" s="311"/>
      <c r="Z52" s="107">
        <f t="shared" ref="Z52:Z63" si="203">IFERROR(Z28/Z$44,"")</f>
        <v>0.4314904858553919</v>
      </c>
      <c r="AA52" s="310"/>
      <c r="AB52" s="311"/>
      <c r="AC52" s="107">
        <f t="shared" ref="AC52:AC63" si="204">IFERROR(AC28/AC$44,"")</f>
        <v>0.46076960787080939</v>
      </c>
      <c r="AD52" s="310"/>
      <c r="AE52" s="312"/>
      <c r="AF52" s="106">
        <f t="shared" ref="AF52:AF63" si="205">IFERROR(AF28/AF$44,"")</f>
        <v>0.42945157526254379</v>
      </c>
      <c r="AG52" s="310"/>
      <c r="AH52" s="311"/>
      <c r="AI52" s="107">
        <f t="shared" ref="AI52:AI63" si="206">IFERROR(AI28/AI$44,"")</f>
        <v>0.3981474775346705</v>
      </c>
      <c r="AJ52" s="310"/>
      <c r="AK52" s="311"/>
      <c r="AL52" s="107">
        <f t="shared" ref="AL52:AL63" si="207">IFERROR(AL28/AL$44,"")</f>
        <v>0.41814684456504159</v>
      </c>
      <c r="AM52" s="310"/>
      <c r="AN52" s="311"/>
      <c r="AO52" s="107">
        <f t="shared" ref="AO52:AO63" si="208">IFERROR(AO28/AO$44,"")</f>
        <v>0.46670486187002164</v>
      </c>
      <c r="AP52" s="310"/>
      <c r="AQ52" s="312"/>
      <c r="AR52" s="106">
        <f t="shared" ref="AR52:AR63" si="209">IFERROR(AR28/AR$44,"")</f>
        <v>0.43185594304992247</v>
      </c>
      <c r="AS52" s="310"/>
      <c r="AT52" s="311"/>
      <c r="AU52" s="107">
        <f t="shared" ref="AU52:AU63" si="210">IFERROR(AU28/AU$44,"")</f>
        <v>0.56932786388913448</v>
      </c>
      <c r="AV52" s="310"/>
      <c r="AW52" s="311"/>
      <c r="AX52" s="107">
        <f t="shared" ref="AX52:AX63" si="211">IFERROR(AX28/AX$44,"")</f>
        <v>0.4384655575706044</v>
      </c>
      <c r="AY52" s="310"/>
      <c r="AZ52" s="311"/>
      <c r="BA52" s="107">
        <f t="shared" ref="BA52:BA63" si="212">IFERROR(BA28/BA$44,"")</f>
        <v>0.40157915668262206</v>
      </c>
      <c r="BB52" s="310"/>
      <c r="BC52" s="312"/>
      <c r="BD52" s="106">
        <f t="shared" ref="BD52:BD63" si="213">IFERROR(BD28/BD$44,"")</f>
        <v>0.57932515684168884</v>
      </c>
      <c r="BE52" s="310"/>
      <c r="BF52" s="311"/>
      <c r="BG52" s="107">
        <f t="shared" ref="BG52:BG63" si="214">IFERROR(BG28/BG$44,"")</f>
        <v>0.52291978838567632</v>
      </c>
      <c r="BH52" s="310"/>
      <c r="BI52" s="311"/>
      <c r="BJ52" s="107">
        <f t="shared" ref="BJ52:BJ63" si="215">IFERROR(BJ28/BJ$44,"")</f>
        <v>0.46598322460391428</v>
      </c>
      <c r="BK52" s="310"/>
      <c r="BL52" s="311"/>
      <c r="BM52" s="107">
        <f t="shared" ref="BM52:BM63" si="216">IFERROR(BM28/BM$44,"")</f>
        <v>0.52008205838008847</v>
      </c>
      <c r="BN52" s="310"/>
      <c r="BO52" s="312"/>
      <c r="BP52" s="106">
        <f t="shared" ref="BP52:BP63" si="217">IFERROR(BP28/BP$44,"")</f>
        <v>0.47087969045077599</v>
      </c>
      <c r="BQ52" s="310"/>
      <c r="BR52" s="311"/>
      <c r="BS52" s="107">
        <f t="shared" ref="BS52:BS63" si="218">IFERROR(BS28/BS$44,"")</f>
        <v>0.47841812833642006</v>
      </c>
      <c r="BT52" s="310"/>
      <c r="BU52" s="311"/>
      <c r="BV52" s="107">
        <f t="shared" ref="BV52:BV63" si="219">IFERROR(BV28/BV$44,"")</f>
        <v>0.53528863094621204</v>
      </c>
      <c r="BW52" s="310"/>
      <c r="BX52" s="311"/>
      <c r="BY52" s="107">
        <f t="shared" ref="BY52:BY63" si="220">IFERROR(BY28/BY$44,"")</f>
        <v>0.50728676892964286</v>
      </c>
      <c r="BZ52" s="310"/>
      <c r="CA52" s="312"/>
      <c r="CB52" s="106">
        <f t="shared" ref="CB52:CB63" si="221">IFERROR(CB28/CB$44,"")</f>
        <v>0.4128902915897496</v>
      </c>
      <c r="CC52" s="310"/>
      <c r="CD52" s="311"/>
      <c r="CE52" s="107">
        <f t="shared" ref="CE52:CE63" si="222">IFERROR(CE28/CE$44,"")</f>
        <v>0.50877469800766517</v>
      </c>
      <c r="CF52" s="310"/>
      <c r="CG52" s="311"/>
      <c r="CH52" s="107">
        <f t="shared" ref="CH52:CH63" si="223">IFERROR(CH28/CH$44,"")</f>
        <v>0.53714737763414799</v>
      </c>
      <c r="CI52" s="310"/>
      <c r="CJ52" s="311"/>
      <c r="CK52" s="107">
        <f t="shared" ref="CK52:CK71" si="224">IFERROR(CK28/CK$44,"")</f>
        <v>0.38782189129616695</v>
      </c>
      <c r="CL52" s="310"/>
      <c r="CM52" s="312"/>
      <c r="CN52" s="81"/>
    </row>
    <row r="53" spans="1:92" s="108" customFormat="1" ht="16.2" customHeight="1">
      <c r="A53" s="177"/>
      <c r="B53" s="90" t="s">
        <v>305</v>
      </c>
      <c r="C53" s="91" t="s">
        <v>327</v>
      </c>
      <c r="D53" s="346">
        <f t="shared" si="197"/>
        <v>0.50116009280742468</v>
      </c>
      <c r="E53" s="347">
        <f t="shared" si="197"/>
        <v>0.3810504634397528</v>
      </c>
      <c r="F53" s="347">
        <f t="shared" si="197"/>
        <v>0.30046948356807512</v>
      </c>
      <c r="G53" s="348">
        <f t="shared" si="197"/>
        <v>0.40159640808181574</v>
      </c>
      <c r="H53" s="349">
        <f t="shared" si="197"/>
        <v>0.35300101729399797</v>
      </c>
      <c r="I53" s="277"/>
      <c r="J53" s="278"/>
      <c r="K53" s="350">
        <f t="shared" si="198"/>
        <v>0.37172774869109942</v>
      </c>
      <c r="L53" s="277"/>
      <c r="M53" s="278"/>
      <c r="N53" s="350">
        <f t="shared" si="199"/>
        <v>0.25409130060292856</v>
      </c>
      <c r="O53" s="277"/>
      <c r="P53" s="278"/>
      <c r="Q53" s="350">
        <f t="shared" si="200"/>
        <v>0.2838625608668815</v>
      </c>
      <c r="R53" s="277"/>
      <c r="S53" s="279"/>
      <c r="T53" s="349">
        <f t="shared" si="201"/>
        <v>0.23792464484249534</v>
      </c>
      <c r="U53" s="277"/>
      <c r="V53" s="278"/>
      <c r="W53" s="350">
        <f t="shared" si="202"/>
        <v>0.22868936091271677</v>
      </c>
      <c r="X53" s="277"/>
      <c r="Y53" s="278"/>
      <c r="Z53" s="350">
        <f t="shared" si="203"/>
        <v>0.23755106486609023</v>
      </c>
      <c r="AA53" s="277"/>
      <c r="AB53" s="278"/>
      <c r="AC53" s="350">
        <f t="shared" si="204"/>
        <v>0.26272114541719943</v>
      </c>
      <c r="AD53" s="277"/>
      <c r="AE53" s="279"/>
      <c r="AF53" s="349">
        <f t="shared" si="205"/>
        <v>0.26277712952158694</v>
      </c>
      <c r="AG53" s="277"/>
      <c r="AH53" s="278"/>
      <c r="AI53" s="350">
        <f t="shared" si="206"/>
        <v>0.17560132806592774</v>
      </c>
      <c r="AJ53" s="277"/>
      <c r="AK53" s="278"/>
      <c r="AL53" s="350">
        <f t="shared" si="207"/>
        <v>0.28254150115324</v>
      </c>
      <c r="AM53" s="277"/>
      <c r="AN53" s="278"/>
      <c r="AO53" s="350">
        <f t="shared" si="208"/>
        <v>0.32755509935902094</v>
      </c>
      <c r="AP53" s="277"/>
      <c r="AQ53" s="279"/>
      <c r="AR53" s="349">
        <f t="shared" si="209"/>
        <v>0.2951972011252233</v>
      </c>
      <c r="AS53" s="277"/>
      <c r="AT53" s="278"/>
      <c r="AU53" s="350">
        <f t="shared" si="210"/>
        <v>0.44237167306827302</v>
      </c>
      <c r="AV53" s="277"/>
      <c r="AW53" s="278"/>
      <c r="AX53" s="350">
        <f t="shared" si="211"/>
        <v>0.35304100963064661</v>
      </c>
      <c r="AY53" s="277"/>
      <c r="AZ53" s="278"/>
      <c r="BA53" s="350">
        <f t="shared" si="212"/>
        <v>0.3391854235626835</v>
      </c>
      <c r="BB53" s="277"/>
      <c r="BC53" s="279"/>
      <c r="BD53" s="349">
        <f t="shared" si="213"/>
        <v>0.24585994461086305</v>
      </c>
      <c r="BE53" s="277"/>
      <c r="BF53" s="278"/>
      <c r="BG53" s="350">
        <f t="shared" si="214"/>
        <v>0.2874529830892022</v>
      </c>
      <c r="BH53" s="277"/>
      <c r="BI53" s="278"/>
      <c r="BJ53" s="350">
        <f t="shared" si="215"/>
        <v>0.34572948922225899</v>
      </c>
      <c r="BK53" s="277"/>
      <c r="BL53" s="278"/>
      <c r="BM53" s="350">
        <f t="shared" si="216"/>
        <v>0.363330779307447</v>
      </c>
      <c r="BN53" s="277"/>
      <c r="BO53" s="279"/>
      <c r="BP53" s="349">
        <f t="shared" si="217"/>
        <v>0.31969732736677892</v>
      </c>
      <c r="BQ53" s="277"/>
      <c r="BR53" s="278"/>
      <c r="BS53" s="350">
        <f t="shared" si="218"/>
        <v>0.35528924719468352</v>
      </c>
      <c r="BT53" s="277"/>
      <c r="BU53" s="278"/>
      <c r="BV53" s="350">
        <f t="shared" si="219"/>
        <v>0.36853559954399417</v>
      </c>
      <c r="BW53" s="277"/>
      <c r="BX53" s="278"/>
      <c r="BY53" s="350">
        <f t="shared" si="220"/>
        <v>0.35338169904048677</v>
      </c>
      <c r="BZ53" s="277"/>
      <c r="CA53" s="279"/>
      <c r="CB53" s="349">
        <f t="shared" si="221"/>
        <v>0.28319339407292715</v>
      </c>
      <c r="CC53" s="277"/>
      <c r="CD53" s="278"/>
      <c r="CE53" s="350">
        <f t="shared" si="222"/>
        <v>0.3972043514977443</v>
      </c>
      <c r="CF53" s="277"/>
      <c r="CG53" s="278"/>
      <c r="CH53" s="350">
        <f t="shared" si="223"/>
        <v>0.42705177405237998</v>
      </c>
      <c r="CI53" s="277"/>
      <c r="CJ53" s="278"/>
      <c r="CK53" s="350">
        <f t="shared" si="224"/>
        <v>0.29234315359389279</v>
      </c>
      <c r="CL53" s="277"/>
      <c r="CM53" s="279"/>
      <c r="CN53" s="81"/>
    </row>
    <row r="54" spans="1:92" s="108" customFormat="1" ht="16.2" customHeight="1">
      <c r="A54" s="177"/>
      <c r="B54" s="90" t="s">
        <v>306</v>
      </c>
      <c r="C54" s="91" t="s">
        <v>142</v>
      </c>
      <c r="D54" s="346">
        <f t="shared" si="197"/>
        <v>0.17981438515081208</v>
      </c>
      <c r="E54" s="347">
        <f t="shared" si="197"/>
        <v>0.21421215242018538</v>
      </c>
      <c r="F54" s="347">
        <f t="shared" si="197"/>
        <v>0.22183098591549297</v>
      </c>
      <c r="G54" s="348">
        <f t="shared" si="197"/>
        <v>0.1973060613619356</v>
      </c>
      <c r="H54" s="349">
        <f t="shared" si="197"/>
        <v>0.20345879959308241</v>
      </c>
      <c r="I54" s="277"/>
      <c r="J54" s="278"/>
      <c r="K54" s="350">
        <f t="shared" si="198"/>
        <v>0.17626527050610818</v>
      </c>
      <c r="L54" s="277"/>
      <c r="M54" s="278"/>
      <c r="N54" s="350">
        <f t="shared" si="199"/>
        <v>0.22480620155038761</v>
      </c>
      <c r="O54" s="277"/>
      <c r="P54" s="278"/>
      <c r="Q54" s="350">
        <f t="shared" si="200"/>
        <v>0.24799396474864552</v>
      </c>
      <c r="R54" s="277"/>
      <c r="S54" s="279"/>
      <c r="T54" s="349">
        <f t="shared" si="201"/>
        <v>0.19567634342186535</v>
      </c>
      <c r="U54" s="277"/>
      <c r="V54" s="278"/>
      <c r="W54" s="350">
        <f t="shared" si="202"/>
        <v>0.25317688526110749</v>
      </c>
      <c r="X54" s="277"/>
      <c r="Y54" s="278"/>
      <c r="Z54" s="350">
        <f t="shared" si="203"/>
        <v>0.19393942098930167</v>
      </c>
      <c r="AA54" s="277"/>
      <c r="AB54" s="278"/>
      <c r="AC54" s="350">
        <f t="shared" si="204"/>
        <v>0.19809326523668722</v>
      </c>
      <c r="AD54" s="277"/>
      <c r="AE54" s="279"/>
      <c r="AF54" s="349">
        <f t="shared" si="205"/>
        <v>0.16667444574095683</v>
      </c>
      <c r="AG54" s="277"/>
      <c r="AH54" s="278"/>
      <c r="AI54" s="350">
        <f t="shared" si="206"/>
        <v>0.22254614946874277</v>
      </c>
      <c r="AJ54" s="277"/>
      <c r="AK54" s="278"/>
      <c r="AL54" s="350">
        <f t="shared" si="207"/>
        <v>0.13560534341180155</v>
      </c>
      <c r="AM54" s="277"/>
      <c r="AN54" s="278"/>
      <c r="AO54" s="350">
        <f t="shared" si="208"/>
        <v>0.13914976251100075</v>
      </c>
      <c r="AP54" s="277"/>
      <c r="AQ54" s="279"/>
      <c r="AR54" s="349">
        <f t="shared" si="209"/>
        <v>0.13665874192469918</v>
      </c>
      <c r="AS54" s="277"/>
      <c r="AT54" s="278"/>
      <c r="AU54" s="350">
        <f t="shared" si="210"/>
        <v>0.12696602518574063</v>
      </c>
      <c r="AV54" s="277"/>
      <c r="AW54" s="278"/>
      <c r="AX54" s="350">
        <f t="shared" si="211"/>
        <v>8.5424547939957796E-2</v>
      </c>
      <c r="AY54" s="277"/>
      <c r="AZ54" s="278"/>
      <c r="BA54" s="350">
        <f t="shared" si="212"/>
        <v>6.2393733119938552E-2</v>
      </c>
      <c r="BB54" s="277"/>
      <c r="BC54" s="279"/>
      <c r="BD54" s="349">
        <f t="shared" si="213"/>
        <v>0.33346521223082581</v>
      </c>
      <c r="BE54" s="277"/>
      <c r="BF54" s="278"/>
      <c r="BG54" s="350">
        <f t="shared" si="214"/>
        <v>0.23852481575486986</v>
      </c>
      <c r="BH54" s="277"/>
      <c r="BI54" s="278"/>
      <c r="BJ54" s="350">
        <f t="shared" si="215"/>
        <v>0.12025373538165531</v>
      </c>
      <c r="BK54" s="277"/>
      <c r="BL54" s="278"/>
      <c r="BM54" s="350">
        <f t="shared" si="216"/>
        <v>0.1567512790726415</v>
      </c>
      <c r="BN54" s="277"/>
      <c r="BO54" s="279"/>
      <c r="BP54" s="349">
        <f t="shared" si="217"/>
        <v>0.15118236308399705</v>
      </c>
      <c r="BQ54" s="277"/>
      <c r="BR54" s="278"/>
      <c r="BS54" s="350">
        <f t="shared" si="218"/>
        <v>0.12312888114173656</v>
      </c>
      <c r="BT54" s="277"/>
      <c r="BU54" s="278"/>
      <c r="BV54" s="350">
        <f t="shared" si="219"/>
        <v>0.16675303140221784</v>
      </c>
      <c r="BW54" s="277"/>
      <c r="BX54" s="278"/>
      <c r="BY54" s="350">
        <f t="shared" si="220"/>
        <v>0.153905069889156</v>
      </c>
      <c r="BZ54" s="277"/>
      <c r="CA54" s="279"/>
      <c r="CB54" s="349">
        <f t="shared" si="221"/>
        <v>0.12969689751682248</v>
      </c>
      <c r="CC54" s="277"/>
      <c r="CD54" s="278"/>
      <c r="CE54" s="350">
        <f t="shared" si="222"/>
        <v>0.11157034650992077</v>
      </c>
      <c r="CF54" s="277"/>
      <c r="CG54" s="278"/>
      <c r="CH54" s="350">
        <f t="shared" si="223"/>
        <v>0.110095603581768</v>
      </c>
      <c r="CI54" s="277"/>
      <c r="CJ54" s="278"/>
      <c r="CK54" s="350">
        <f t="shared" si="224"/>
        <v>9.5478737702274108E-2</v>
      </c>
      <c r="CL54" s="277"/>
      <c r="CM54" s="279"/>
      <c r="CN54" s="81"/>
    </row>
    <row r="55" spans="1:92" s="22" customFormat="1" ht="16.2" customHeight="1">
      <c r="A55" s="174"/>
      <c r="B55" s="83" t="s">
        <v>307</v>
      </c>
      <c r="C55" s="84" t="s">
        <v>332</v>
      </c>
      <c r="D55" s="103">
        <f t="shared" si="197"/>
        <v>7.1925754060324837E-2</v>
      </c>
      <c r="E55" s="104">
        <f t="shared" si="197"/>
        <v>0.10401647785787847</v>
      </c>
      <c r="F55" s="104">
        <f t="shared" si="197"/>
        <v>0.13497652582159625</v>
      </c>
      <c r="G55" s="105">
        <f t="shared" si="197"/>
        <v>0.13694188076827135</v>
      </c>
      <c r="H55" s="106">
        <f t="shared" si="197"/>
        <v>0.10172939979654121</v>
      </c>
      <c r="I55" s="310"/>
      <c r="J55" s="311"/>
      <c r="K55" s="107">
        <f t="shared" si="198"/>
        <v>0.10209424083769632</v>
      </c>
      <c r="L55" s="310"/>
      <c r="M55" s="311"/>
      <c r="N55" s="107">
        <f t="shared" si="199"/>
        <v>0.12575366063738158</v>
      </c>
      <c r="O55" s="310"/>
      <c r="P55" s="311"/>
      <c r="Q55" s="107">
        <f t="shared" si="200"/>
        <v>0.11919621425142309</v>
      </c>
      <c r="R55" s="310"/>
      <c r="S55" s="312"/>
      <c r="T55" s="106">
        <f t="shared" si="201"/>
        <v>0.12359481161210623</v>
      </c>
      <c r="U55" s="310"/>
      <c r="V55" s="311"/>
      <c r="W55" s="107">
        <f t="shared" si="202"/>
        <v>8.9462944068268241E-2</v>
      </c>
      <c r="X55" s="310"/>
      <c r="Y55" s="311"/>
      <c r="Z55" s="107">
        <f t="shared" si="203"/>
        <v>5.3687253922637332E-2</v>
      </c>
      <c r="AA55" s="310"/>
      <c r="AB55" s="311"/>
      <c r="AC55" s="107">
        <f t="shared" si="204"/>
        <v>6.8292658230661066E-2</v>
      </c>
      <c r="AD55" s="310"/>
      <c r="AE55" s="312"/>
      <c r="AF55" s="106">
        <f t="shared" si="205"/>
        <v>6.6044340723453915E-2</v>
      </c>
      <c r="AG55" s="310"/>
      <c r="AH55" s="311"/>
      <c r="AI55" s="107">
        <f t="shared" si="206"/>
        <v>5.0775738643313022E-2</v>
      </c>
      <c r="AJ55" s="310"/>
      <c r="AK55" s="311"/>
      <c r="AL55" s="107">
        <f t="shared" si="207"/>
        <v>6.0198177571053606E-2</v>
      </c>
      <c r="AM55" s="310"/>
      <c r="AN55" s="311"/>
      <c r="AO55" s="107">
        <f t="shared" si="208"/>
        <v>5.0591687959271089E-2</v>
      </c>
      <c r="AP55" s="310"/>
      <c r="AQ55" s="312"/>
      <c r="AR55" s="106">
        <f t="shared" si="209"/>
        <v>8.3869669888719661E-2</v>
      </c>
      <c r="AS55" s="310"/>
      <c r="AT55" s="311"/>
      <c r="AU55" s="107">
        <f t="shared" si="210"/>
        <v>5.0624970496905369E-2</v>
      </c>
      <c r="AV55" s="310"/>
      <c r="AW55" s="311"/>
      <c r="AX55" s="107">
        <f t="shared" si="211"/>
        <v>7.9533361966300536E-2</v>
      </c>
      <c r="AY55" s="310"/>
      <c r="AZ55" s="311"/>
      <c r="BA55" s="107">
        <f t="shared" si="212"/>
        <v>7.9634151941093315E-2</v>
      </c>
      <c r="BB55" s="310"/>
      <c r="BC55" s="312"/>
      <c r="BD55" s="106">
        <f t="shared" si="213"/>
        <v>5.6519527496750134E-2</v>
      </c>
      <c r="BE55" s="310"/>
      <c r="BF55" s="311"/>
      <c r="BG55" s="107">
        <f t="shared" si="214"/>
        <v>7.0334240543102652E-2</v>
      </c>
      <c r="BH55" s="310"/>
      <c r="BI55" s="311"/>
      <c r="BJ55" s="107">
        <f t="shared" si="215"/>
        <v>4.5095150768120734E-2</v>
      </c>
      <c r="BK55" s="310"/>
      <c r="BL55" s="311"/>
      <c r="BM55" s="107">
        <f t="shared" si="216"/>
        <v>5.049556340987172E-2</v>
      </c>
      <c r="BN55" s="310"/>
      <c r="BO55" s="312"/>
      <c r="BP55" s="106">
        <f t="shared" si="217"/>
        <v>2.9967053945315705E-2</v>
      </c>
      <c r="BQ55" s="310"/>
      <c r="BR55" s="311"/>
      <c r="BS55" s="107">
        <f t="shared" si="218"/>
        <v>3.3380542542760648E-2</v>
      </c>
      <c r="BT55" s="310"/>
      <c r="BU55" s="311"/>
      <c r="BV55" s="107">
        <f t="shared" si="219"/>
        <v>1.8260959684941444E-2</v>
      </c>
      <c r="BW55" s="310"/>
      <c r="BX55" s="311"/>
      <c r="BY55" s="107">
        <f t="shared" si="220"/>
        <v>3.2168159479182175E-2</v>
      </c>
      <c r="BZ55" s="310"/>
      <c r="CA55" s="312"/>
      <c r="CB55" s="106">
        <f t="shared" si="221"/>
        <v>2.798785208122432E-2</v>
      </c>
      <c r="CC55" s="310"/>
      <c r="CD55" s="311"/>
      <c r="CE55" s="107">
        <f t="shared" si="222"/>
        <v>1.6945854374364848E-2</v>
      </c>
      <c r="CF55" s="310"/>
      <c r="CG55" s="311"/>
      <c r="CH55" s="107">
        <f t="shared" si="223"/>
        <v>2.0113781727597119E-2</v>
      </c>
      <c r="CI55" s="310"/>
      <c r="CJ55" s="311"/>
      <c r="CK55" s="107">
        <f t="shared" si="224"/>
        <v>1.7324337401214987E-2</v>
      </c>
      <c r="CL55" s="310"/>
      <c r="CM55" s="312"/>
      <c r="CN55" s="81"/>
    </row>
    <row r="56" spans="1:92" s="108" customFormat="1" ht="16.2" customHeight="1">
      <c r="A56" s="177"/>
      <c r="B56" s="90" t="s">
        <v>305</v>
      </c>
      <c r="C56" s="91" t="s">
        <v>327</v>
      </c>
      <c r="D56" s="346">
        <f t="shared" si="197"/>
        <v>6.612529002320186E-2</v>
      </c>
      <c r="E56" s="347">
        <f t="shared" si="197"/>
        <v>9.3717816683831098E-2</v>
      </c>
      <c r="F56" s="347">
        <f t="shared" si="197"/>
        <v>8.098591549295775E-2</v>
      </c>
      <c r="G56" s="348">
        <f t="shared" si="197"/>
        <v>0.10401596408081812</v>
      </c>
      <c r="H56" s="349">
        <f t="shared" si="197"/>
        <v>6.4089521871820959E-2</v>
      </c>
      <c r="I56" s="277"/>
      <c r="J56" s="278"/>
      <c r="K56" s="350">
        <f t="shared" si="198"/>
        <v>6.6317626527050602E-2</v>
      </c>
      <c r="L56" s="277"/>
      <c r="M56" s="278"/>
      <c r="N56" s="350">
        <f t="shared" si="199"/>
        <v>9.5607235142118871E-2</v>
      </c>
      <c r="O56" s="277"/>
      <c r="P56" s="278"/>
      <c r="Q56" s="350">
        <f t="shared" si="200"/>
        <v>9.8484328921198808E-2</v>
      </c>
      <c r="R56" s="277"/>
      <c r="S56" s="279"/>
      <c r="T56" s="349">
        <f t="shared" si="201"/>
        <v>0.10500308832612723</v>
      </c>
      <c r="U56" s="277"/>
      <c r="V56" s="278"/>
      <c r="W56" s="350">
        <f t="shared" si="202"/>
        <v>7.2163992208514965E-2</v>
      </c>
      <c r="X56" s="277"/>
      <c r="Y56" s="278"/>
      <c r="Z56" s="350">
        <f t="shared" si="203"/>
        <v>4.1583863374116209E-2</v>
      </c>
      <c r="AA56" s="277"/>
      <c r="AB56" s="278"/>
      <c r="AC56" s="350">
        <f t="shared" si="204"/>
        <v>5.735670210656417E-2</v>
      </c>
      <c r="AD56" s="277"/>
      <c r="AE56" s="279"/>
      <c r="AF56" s="349">
        <f t="shared" si="205"/>
        <v>6.0303383897316216E-2</v>
      </c>
      <c r="AG56" s="277"/>
      <c r="AH56" s="278"/>
      <c r="AI56" s="350">
        <f t="shared" si="206"/>
        <v>2.7597075678585013E-2</v>
      </c>
      <c r="AJ56" s="277"/>
      <c r="AK56" s="278"/>
      <c r="AL56" s="350">
        <f t="shared" si="207"/>
        <v>4.5466779808184858E-2</v>
      </c>
      <c r="AM56" s="277"/>
      <c r="AN56" s="278"/>
      <c r="AO56" s="350">
        <f t="shared" si="208"/>
        <v>4.6639533414983121E-2</v>
      </c>
      <c r="AP56" s="277"/>
      <c r="AQ56" s="279"/>
      <c r="AR56" s="349">
        <f t="shared" si="209"/>
        <v>7.5763975894075616E-2</v>
      </c>
      <c r="AS56" s="277"/>
      <c r="AT56" s="278"/>
      <c r="AU56" s="350">
        <f t="shared" si="210"/>
        <v>3.8973927131832571E-2</v>
      </c>
      <c r="AV56" s="277"/>
      <c r="AW56" s="278"/>
      <c r="AX56" s="350">
        <f t="shared" si="211"/>
        <v>7.3704291784084539E-2</v>
      </c>
      <c r="AY56" s="277"/>
      <c r="AZ56" s="278"/>
      <c r="BA56" s="350">
        <f t="shared" si="212"/>
        <v>7.3198670153092213E-2</v>
      </c>
      <c r="BB56" s="277"/>
      <c r="BC56" s="279"/>
      <c r="BD56" s="349">
        <f t="shared" si="213"/>
        <v>5.3693551121912625E-2</v>
      </c>
      <c r="BE56" s="277"/>
      <c r="BF56" s="278"/>
      <c r="BG56" s="350">
        <f t="shared" si="214"/>
        <v>6.4218219626311121E-2</v>
      </c>
      <c r="BH56" s="277"/>
      <c r="BI56" s="278"/>
      <c r="BJ56" s="350">
        <f t="shared" si="215"/>
        <v>4.2088807383579355E-2</v>
      </c>
      <c r="BK56" s="277"/>
      <c r="BL56" s="278"/>
      <c r="BM56" s="350">
        <f t="shared" si="216"/>
        <v>4.8666551323562124E-2</v>
      </c>
      <c r="BN56" s="277"/>
      <c r="BO56" s="279"/>
      <c r="BP56" s="349">
        <f t="shared" si="217"/>
        <v>2.6734029887511293E-2</v>
      </c>
      <c r="BQ56" s="277"/>
      <c r="BR56" s="278"/>
      <c r="BS56" s="350">
        <f t="shared" si="218"/>
        <v>3.0656934306569343E-2</v>
      </c>
      <c r="BT56" s="277"/>
      <c r="BU56" s="278"/>
      <c r="BV56" s="350">
        <f t="shared" si="219"/>
        <v>1.693439734687532E-2</v>
      </c>
      <c r="BW56" s="277"/>
      <c r="BX56" s="278"/>
      <c r="BY56" s="350">
        <f t="shared" si="220"/>
        <v>3.197668233942514E-2</v>
      </c>
      <c r="BZ56" s="277"/>
      <c r="CA56" s="279"/>
      <c r="CB56" s="349">
        <f t="shared" si="221"/>
        <v>2.6598384247404672E-2</v>
      </c>
      <c r="CC56" s="277"/>
      <c r="CD56" s="278"/>
      <c r="CE56" s="350">
        <f t="shared" si="222"/>
        <v>1.594051962515668E-2</v>
      </c>
      <c r="CF56" s="277"/>
      <c r="CG56" s="278"/>
      <c r="CH56" s="350">
        <f t="shared" si="223"/>
        <v>1.8817747256446513E-2</v>
      </c>
      <c r="CI56" s="277"/>
      <c r="CJ56" s="278"/>
      <c r="CK56" s="350">
        <f t="shared" si="224"/>
        <v>1.51739153808935E-2</v>
      </c>
      <c r="CL56" s="277"/>
      <c r="CM56" s="279"/>
      <c r="CN56" s="81"/>
    </row>
    <row r="57" spans="1:92" s="108" customFormat="1" ht="16.2" customHeight="1">
      <c r="A57" s="177"/>
      <c r="B57" s="90" t="s">
        <v>306</v>
      </c>
      <c r="C57" s="91" t="s">
        <v>142</v>
      </c>
      <c r="D57" s="346">
        <f t="shared" si="197"/>
        <v>5.8004640371229705E-3</v>
      </c>
      <c r="E57" s="347">
        <f t="shared" si="197"/>
        <v>1.0298661174047374E-2</v>
      </c>
      <c r="F57" s="347">
        <f t="shared" si="197"/>
        <v>5.39906103286385E-2</v>
      </c>
      <c r="G57" s="348">
        <f t="shared" si="197"/>
        <v>3.2427039161885732E-2</v>
      </c>
      <c r="H57" s="349">
        <f t="shared" si="197"/>
        <v>3.763987792472024E-2</v>
      </c>
      <c r="I57" s="277"/>
      <c r="J57" s="278"/>
      <c r="K57" s="350">
        <f t="shared" si="198"/>
        <v>3.6649214659685861E-2</v>
      </c>
      <c r="L57" s="277"/>
      <c r="M57" s="278"/>
      <c r="N57" s="350">
        <f t="shared" si="199"/>
        <v>3.0146425495262703E-2</v>
      </c>
      <c r="O57" s="277"/>
      <c r="P57" s="278"/>
      <c r="Q57" s="350">
        <f t="shared" si="200"/>
        <v>2.0026061312667161E-2</v>
      </c>
      <c r="R57" s="277"/>
      <c r="S57" s="279"/>
      <c r="T57" s="349">
        <f t="shared" si="201"/>
        <v>1.8591723285978998E-2</v>
      </c>
      <c r="U57" s="277"/>
      <c r="V57" s="278"/>
      <c r="W57" s="350">
        <f t="shared" si="202"/>
        <v>1.7298951859753272E-2</v>
      </c>
      <c r="X57" s="277"/>
      <c r="Y57" s="278"/>
      <c r="Z57" s="350">
        <f t="shared" si="203"/>
        <v>9.4962441879424507E-3</v>
      </c>
      <c r="AA57" s="277"/>
      <c r="AB57" s="278"/>
      <c r="AC57" s="350">
        <f t="shared" si="204"/>
        <v>1.3440834923160092E-2</v>
      </c>
      <c r="AD57" s="277"/>
      <c r="AE57" s="279"/>
      <c r="AF57" s="349">
        <f t="shared" si="205"/>
        <v>5.7409568261376897E-3</v>
      </c>
      <c r="AG57" s="277"/>
      <c r="AH57" s="278"/>
      <c r="AI57" s="350">
        <f t="shared" si="206"/>
        <v>2.3178662964728002E-2</v>
      </c>
      <c r="AJ57" s="277"/>
      <c r="AK57" s="278"/>
      <c r="AL57" s="350">
        <f t="shared" si="207"/>
        <v>1.4731397762868749E-2</v>
      </c>
      <c r="AM57" s="277"/>
      <c r="AN57" s="278"/>
      <c r="AO57" s="350">
        <f t="shared" si="208"/>
        <v>3.9521545442879674E-3</v>
      </c>
      <c r="AP57" s="277"/>
      <c r="AQ57" s="279"/>
      <c r="AR57" s="349">
        <f t="shared" si="209"/>
        <v>8.1056939946440448E-3</v>
      </c>
      <c r="AS57" s="277"/>
      <c r="AT57" s="278"/>
      <c r="AU57" s="350">
        <f t="shared" si="210"/>
        <v>1.165324761926982E-2</v>
      </c>
      <c r="AV57" s="277"/>
      <c r="AW57" s="278"/>
      <c r="AX57" s="350">
        <f t="shared" si="211"/>
        <v>5.829070182216004E-3</v>
      </c>
      <c r="AY57" s="277"/>
      <c r="AZ57" s="278"/>
      <c r="BA57" s="350">
        <f t="shared" si="212"/>
        <v>6.435481788001093E-3</v>
      </c>
      <c r="BB57" s="277"/>
      <c r="BC57" s="279"/>
      <c r="BD57" s="349">
        <f t="shared" si="213"/>
        <v>2.825976374837507E-3</v>
      </c>
      <c r="BE57" s="277"/>
      <c r="BF57" s="278"/>
      <c r="BG57" s="350">
        <f t="shared" si="214"/>
        <v>6.1160209167915357E-3</v>
      </c>
      <c r="BH57" s="277"/>
      <c r="BI57" s="278"/>
      <c r="BJ57" s="350">
        <f t="shared" si="215"/>
        <v>3.0063433845413825E-3</v>
      </c>
      <c r="BK57" s="277"/>
      <c r="BL57" s="278"/>
      <c r="BM57" s="350">
        <f t="shared" si="216"/>
        <v>1.8290120863095989E-3</v>
      </c>
      <c r="BN57" s="277"/>
      <c r="BO57" s="279"/>
      <c r="BP57" s="349">
        <f t="shared" si="217"/>
        <v>3.2330240578044176E-3</v>
      </c>
      <c r="BQ57" s="277"/>
      <c r="BR57" s="278"/>
      <c r="BS57" s="350">
        <f t="shared" si="218"/>
        <v>2.7236082361913059E-3</v>
      </c>
      <c r="BT57" s="277"/>
      <c r="BU57" s="278"/>
      <c r="BV57" s="350">
        <f t="shared" si="219"/>
        <v>1.3265623380661208E-3</v>
      </c>
      <c r="BW57" s="277"/>
      <c r="BX57" s="278"/>
      <c r="BY57" s="350">
        <f t="shared" si="220"/>
        <v>1.9147713975703676E-4</v>
      </c>
      <c r="BZ57" s="277"/>
      <c r="CA57" s="279"/>
      <c r="CB57" s="349">
        <f t="shared" si="221"/>
        <v>1.3894678338196471E-3</v>
      </c>
      <c r="CC57" s="277"/>
      <c r="CD57" s="278"/>
      <c r="CE57" s="350">
        <f t="shared" si="222"/>
        <v>1.0053347492081711E-3</v>
      </c>
      <c r="CF57" s="277"/>
      <c r="CG57" s="278"/>
      <c r="CH57" s="350">
        <f t="shared" si="223"/>
        <v>1.2960344711506094E-3</v>
      </c>
      <c r="CI57" s="277"/>
      <c r="CJ57" s="278"/>
      <c r="CK57" s="350">
        <f t="shared" si="224"/>
        <v>2.150422020321487E-3</v>
      </c>
      <c r="CL57" s="277"/>
      <c r="CM57" s="279"/>
      <c r="CN57" s="81"/>
    </row>
    <row r="58" spans="1:92" s="22" customFormat="1" ht="16.2" customHeight="1">
      <c r="A58" s="174"/>
      <c r="B58" s="83" t="s">
        <v>308</v>
      </c>
      <c r="C58" s="84" t="s">
        <v>143</v>
      </c>
      <c r="D58" s="103">
        <f t="shared" si="197"/>
        <v>0.22273781902552206</v>
      </c>
      <c r="E58" s="104">
        <f t="shared" si="197"/>
        <v>0.28630278063851694</v>
      </c>
      <c r="F58" s="104">
        <f t="shared" si="197"/>
        <v>0.32042253521126762</v>
      </c>
      <c r="G58" s="105">
        <f t="shared" si="197"/>
        <v>0.22412072836118735</v>
      </c>
      <c r="H58" s="106">
        <f t="shared" si="197"/>
        <v>0.31332655137334692</v>
      </c>
      <c r="I58" s="310"/>
      <c r="J58" s="311"/>
      <c r="K58" s="107">
        <f t="shared" si="198"/>
        <v>0.31588132635253052</v>
      </c>
      <c r="L58" s="310"/>
      <c r="M58" s="311"/>
      <c r="N58" s="107">
        <f t="shared" si="199"/>
        <v>0.36778639104220495</v>
      </c>
      <c r="O58" s="310"/>
      <c r="P58" s="311"/>
      <c r="Q58" s="107">
        <f t="shared" si="200"/>
        <v>0.32196694328235376</v>
      </c>
      <c r="R58" s="310"/>
      <c r="S58" s="312"/>
      <c r="T58" s="106">
        <f t="shared" si="201"/>
        <v>0.41080914144533659</v>
      </c>
      <c r="U58" s="310"/>
      <c r="V58" s="311"/>
      <c r="W58" s="107">
        <f t="shared" si="202"/>
        <v>0.3870698450978573</v>
      </c>
      <c r="X58" s="310"/>
      <c r="Y58" s="311"/>
      <c r="Z58" s="107">
        <f t="shared" si="203"/>
        <v>0.47645505964163659</v>
      </c>
      <c r="AA58" s="310"/>
      <c r="AB58" s="311"/>
      <c r="AC58" s="107">
        <f t="shared" si="204"/>
        <v>0.44683607674214965</v>
      </c>
      <c r="AD58" s="310"/>
      <c r="AE58" s="312"/>
      <c r="AF58" s="106">
        <f t="shared" si="205"/>
        <v>0.4896149358226371</v>
      </c>
      <c r="AG58" s="310"/>
      <c r="AH58" s="311"/>
      <c r="AI58" s="107">
        <f t="shared" si="206"/>
        <v>0.51948804161666096</v>
      </c>
      <c r="AJ58" s="310"/>
      <c r="AK58" s="311"/>
      <c r="AL58" s="107">
        <f t="shared" si="207"/>
        <v>0.50529034732544709</v>
      </c>
      <c r="AM58" s="310"/>
      <c r="AN58" s="311"/>
      <c r="AO58" s="107">
        <f t="shared" si="208"/>
        <v>0.46891710850527291</v>
      </c>
      <c r="AP58" s="310"/>
      <c r="AQ58" s="312"/>
      <c r="AR58" s="106">
        <f t="shared" si="209"/>
        <v>0.47376458263213245</v>
      </c>
      <c r="AS58" s="310"/>
      <c r="AT58" s="311"/>
      <c r="AU58" s="107">
        <f t="shared" si="210"/>
        <v>0.37404735524764426</v>
      </c>
      <c r="AV58" s="310"/>
      <c r="AW58" s="311"/>
      <c r="AX58" s="107">
        <f t="shared" si="211"/>
        <v>0.47140696438655094</v>
      </c>
      <c r="AY58" s="310"/>
      <c r="AZ58" s="311"/>
      <c r="BA58" s="107">
        <f t="shared" si="212"/>
        <v>0.499796097879177</v>
      </c>
      <c r="BB58" s="310"/>
      <c r="BC58" s="312"/>
      <c r="BD58" s="106">
        <f t="shared" si="213"/>
        <v>0.33346521223082581</v>
      </c>
      <c r="BE58" s="310"/>
      <c r="BF58" s="311"/>
      <c r="BG58" s="107">
        <f t="shared" si="214"/>
        <v>0.3669612550074921</v>
      </c>
      <c r="BH58" s="310"/>
      <c r="BI58" s="311"/>
      <c r="BJ58" s="107">
        <f t="shared" si="215"/>
        <v>0.45997053783483155</v>
      </c>
      <c r="BK58" s="310"/>
      <c r="BL58" s="311"/>
      <c r="BM58" s="107">
        <f t="shared" si="216"/>
        <v>0.41048963147878098</v>
      </c>
      <c r="BN58" s="310"/>
      <c r="BO58" s="312"/>
      <c r="BP58" s="106">
        <f t="shared" si="217"/>
        <v>0.47946259955661386</v>
      </c>
      <c r="BQ58" s="310"/>
      <c r="BR58" s="311"/>
      <c r="BS58" s="107">
        <f t="shared" si="218"/>
        <v>0.47440897701274654</v>
      </c>
      <c r="BT58" s="310"/>
      <c r="BU58" s="311"/>
      <c r="BV58" s="107">
        <f t="shared" si="219"/>
        <v>0.42487304383873969</v>
      </c>
      <c r="BW58" s="310"/>
      <c r="BX58" s="311"/>
      <c r="BY58" s="107">
        <f t="shared" si="220"/>
        <v>0.42733442546220451</v>
      </c>
      <c r="BZ58" s="310"/>
      <c r="CA58" s="312"/>
      <c r="CB58" s="106">
        <f t="shared" si="221"/>
        <v>0.52563568153397244</v>
      </c>
      <c r="CC58" s="310"/>
      <c r="CD58" s="311"/>
      <c r="CE58" s="107">
        <f t="shared" si="222"/>
        <v>0.44413644471374536</v>
      </c>
      <c r="CF58" s="310"/>
      <c r="CG58" s="311"/>
      <c r="CH58" s="107">
        <f t="shared" si="223"/>
        <v>0.4314784891941022</v>
      </c>
      <c r="CI58" s="310"/>
      <c r="CJ58" s="311"/>
      <c r="CK58" s="107">
        <f t="shared" si="224"/>
        <v>0.41921267673780982</v>
      </c>
      <c r="CL58" s="310"/>
      <c r="CM58" s="312"/>
      <c r="CN58" s="81"/>
    </row>
    <row r="59" spans="1:92" s="108" customFormat="1" ht="16.2" customHeight="1">
      <c r="A59" s="177"/>
      <c r="B59" s="90" t="s">
        <v>305</v>
      </c>
      <c r="C59" s="91" t="s">
        <v>327</v>
      </c>
      <c r="D59" s="346">
        <f t="shared" si="197"/>
        <v>0.1566125290023202</v>
      </c>
      <c r="E59" s="347">
        <f t="shared" si="197"/>
        <v>0.21421215242018538</v>
      </c>
      <c r="F59" s="347">
        <f t="shared" si="197"/>
        <v>0.22652582159624413</v>
      </c>
      <c r="G59" s="348">
        <f t="shared" si="197"/>
        <v>0.10900473933649288</v>
      </c>
      <c r="H59" s="349">
        <f t="shared" si="197"/>
        <v>0.19837232960325535</v>
      </c>
      <c r="I59" s="277"/>
      <c r="J59" s="278"/>
      <c r="K59" s="350">
        <f t="shared" si="198"/>
        <v>0.1963350785340314</v>
      </c>
      <c r="L59" s="277"/>
      <c r="M59" s="278"/>
      <c r="N59" s="350">
        <f t="shared" si="199"/>
        <v>0.18260120585701983</v>
      </c>
      <c r="O59" s="277"/>
      <c r="P59" s="278"/>
      <c r="Q59" s="350">
        <f t="shared" si="200"/>
        <v>0.10332624648515187</v>
      </c>
      <c r="R59" s="277"/>
      <c r="S59" s="279"/>
      <c r="T59" s="349">
        <f t="shared" si="201"/>
        <v>0.16195182211241504</v>
      </c>
      <c r="U59" s="277"/>
      <c r="V59" s="278"/>
      <c r="W59" s="350">
        <f t="shared" si="202"/>
        <v>0.16668212596234117</v>
      </c>
      <c r="X59" s="277"/>
      <c r="Y59" s="278"/>
      <c r="Z59" s="350">
        <f t="shared" si="203"/>
        <v>0.22931858085467913</v>
      </c>
      <c r="AA59" s="277"/>
      <c r="AB59" s="278"/>
      <c r="AC59" s="350">
        <f t="shared" si="204"/>
        <v>0.16117044044988812</v>
      </c>
      <c r="AD59" s="277"/>
      <c r="AE59" s="279"/>
      <c r="AF59" s="349">
        <f t="shared" si="205"/>
        <v>0.25577596266044345</v>
      </c>
      <c r="AG59" s="277"/>
      <c r="AH59" s="278"/>
      <c r="AI59" s="350">
        <f t="shared" si="206"/>
        <v>0.14803042724981336</v>
      </c>
      <c r="AJ59" s="277"/>
      <c r="AK59" s="278"/>
      <c r="AL59" s="350">
        <f t="shared" si="207"/>
        <v>0.23183906385718328</v>
      </c>
      <c r="AM59" s="277"/>
      <c r="AN59" s="278"/>
      <c r="AO59" s="350">
        <f t="shared" si="208"/>
        <v>0.2303839441811639</v>
      </c>
      <c r="AP59" s="277"/>
      <c r="AQ59" s="279"/>
      <c r="AR59" s="349">
        <f t="shared" si="209"/>
        <v>0.26428564192098442</v>
      </c>
      <c r="AS59" s="277"/>
      <c r="AT59" s="278"/>
      <c r="AU59" s="350">
        <f t="shared" si="210"/>
        <v>0.20538158827841371</v>
      </c>
      <c r="AV59" s="277"/>
      <c r="AW59" s="278"/>
      <c r="AX59" s="350">
        <f t="shared" si="211"/>
        <v>0.28837016955157507</v>
      </c>
      <c r="AY59" s="277"/>
      <c r="AZ59" s="278"/>
      <c r="BA59" s="350">
        <f t="shared" si="212"/>
        <v>0.3151806816786058</v>
      </c>
      <c r="BB59" s="277"/>
      <c r="BC59" s="279"/>
      <c r="BD59" s="349">
        <f t="shared" si="213"/>
        <v>0.23455603911151307</v>
      </c>
      <c r="BE59" s="277"/>
      <c r="BF59" s="278"/>
      <c r="BG59" s="350">
        <f t="shared" si="214"/>
        <v>0.22935078437968257</v>
      </c>
      <c r="BH59" s="277"/>
      <c r="BI59" s="278"/>
      <c r="BJ59" s="350">
        <f t="shared" si="215"/>
        <v>0.2946216516850555</v>
      </c>
      <c r="BK59" s="277"/>
      <c r="BL59" s="278"/>
      <c r="BM59" s="350">
        <f t="shared" si="216"/>
        <v>0.22479547195926741</v>
      </c>
      <c r="BN59" s="277"/>
      <c r="BO59" s="279"/>
      <c r="BP59" s="349">
        <f t="shared" si="217"/>
        <v>0.26885417521964033</v>
      </c>
      <c r="BQ59" s="277"/>
      <c r="BR59" s="278"/>
      <c r="BS59" s="350">
        <f t="shared" si="218"/>
        <v>0.29425863383810874</v>
      </c>
      <c r="BT59" s="277"/>
      <c r="BU59" s="278"/>
      <c r="BV59" s="350">
        <f t="shared" si="219"/>
        <v>0.25204684423256296</v>
      </c>
      <c r="BW59" s="277"/>
      <c r="BX59" s="278"/>
      <c r="BY59" s="350">
        <f t="shared" si="220"/>
        <v>0.24753739123034699</v>
      </c>
      <c r="BZ59" s="277"/>
      <c r="CA59" s="279"/>
      <c r="CB59" s="349">
        <f t="shared" si="221"/>
        <v>0.34425058059905911</v>
      </c>
      <c r="CC59" s="277"/>
      <c r="CD59" s="278"/>
      <c r="CE59" s="350">
        <f t="shared" si="222"/>
        <v>0.26373849573295038</v>
      </c>
      <c r="CF59" s="277"/>
      <c r="CG59" s="278"/>
      <c r="CH59" s="350">
        <f t="shared" si="223"/>
        <v>0.22852285733521849</v>
      </c>
      <c r="CI59" s="277"/>
      <c r="CJ59" s="278"/>
      <c r="CK59" s="350">
        <f t="shared" si="224"/>
        <v>0.24324498682866516</v>
      </c>
      <c r="CL59" s="277"/>
      <c r="CM59" s="279"/>
      <c r="CN59" s="81"/>
    </row>
    <row r="60" spans="1:92" s="108" customFormat="1" ht="16.2" customHeight="1">
      <c r="A60" s="177"/>
      <c r="B60" s="90" t="s">
        <v>306</v>
      </c>
      <c r="C60" s="91" t="s">
        <v>142</v>
      </c>
      <c r="D60" s="346">
        <f t="shared" si="197"/>
        <v>6.612529002320186E-2</v>
      </c>
      <c r="E60" s="347">
        <f t="shared" si="197"/>
        <v>7.2090628218331607E-2</v>
      </c>
      <c r="F60" s="347">
        <f t="shared" si="197"/>
        <v>9.3896713615023483E-2</v>
      </c>
      <c r="G60" s="348">
        <f t="shared" si="197"/>
        <v>0.11511598902469439</v>
      </c>
      <c r="H60" s="349">
        <f t="shared" si="197"/>
        <v>0.11597151576805696</v>
      </c>
      <c r="I60" s="277"/>
      <c r="J60" s="278"/>
      <c r="K60" s="350">
        <f t="shared" si="198"/>
        <v>0.11867364746945899</v>
      </c>
      <c r="L60" s="277"/>
      <c r="M60" s="278"/>
      <c r="N60" s="350">
        <f t="shared" si="199"/>
        <v>0.18518518518518517</v>
      </c>
      <c r="O60" s="277"/>
      <c r="P60" s="278"/>
      <c r="Q60" s="350">
        <f t="shared" si="200"/>
        <v>0.2186406967972018</v>
      </c>
      <c r="R60" s="277"/>
      <c r="S60" s="279"/>
      <c r="T60" s="349">
        <f t="shared" si="201"/>
        <v>0.24885731933292154</v>
      </c>
      <c r="U60" s="277"/>
      <c r="V60" s="278"/>
      <c r="W60" s="350">
        <f t="shared" si="202"/>
        <v>0.22038771913551619</v>
      </c>
      <c r="X60" s="277"/>
      <c r="Y60" s="278"/>
      <c r="Z60" s="350">
        <f t="shared" si="203"/>
        <v>0.24713647878695741</v>
      </c>
      <c r="AA60" s="277"/>
      <c r="AB60" s="278"/>
      <c r="AC60" s="350">
        <f t="shared" si="204"/>
        <v>0.28566563629226138</v>
      </c>
      <c r="AD60" s="277"/>
      <c r="AE60" s="279"/>
      <c r="AF60" s="349">
        <f t="shared" si="205"/>
        <v>0.23383897316219368</v>
      </c>
      <c r="AG60" s="277"/>
      <c r="AH60" s="278"/>
      <c r="AI60" s="350">
        <f t="shared" si="206"/>
        <v>0.37145761436684754</v>
      </c>
      <c r="AJ60" s="277"/>
      <c r="AK60" s="278"/>
      <c r="AL60" s="350">
        <f t="shared" si="207"/>
        <v>0.27345128346826386</v>
      </c>
      <c r="AM60" s="277"/>
      <c r="AN60" s="278"/>
      <c r="AO60" s="350">
        <f t="shared" si="208"/>
        <v>0.23853316432410893</v>
      </c>
      <c r="AP60" s="277"/>
      <c r="AQ60" s="279"/>
      <c r="AR60" s="349">
        <f t="shared" si="209"/>
        <v>0.20947894071114803</v>
      </c>
      <c r="AS60" s="277"/>
      <c r="AT60" s="278"/>
      <c r="AU60" s="350">
        <f t="shared" si="210"/>
        <v>0.16866776775380937</v>
      </c>
      <c r="AV60" s="277"/>
      <c r="AW60" s="278"/>
      <c r="AX60" s="350">
        <f t="shared" si="211"/>
        <v>0.18303679483497584</v>
      </c>
      <c r="AY60" s="277"/>
      <c r="AZ60" s="278"/>
      <c r="BA60" s="350">
        <f t="shared" si="212"/>
        <v>0.1846154162005712</v>
      </c>
      <c r="BB60" s="277"/>
      <c r="BC60" s="279"/>
      <c r="BD60" s="349">
        <f t="shared" si="213"/>
        <v>9.8909173119312729E-2</v>
      </c>
      <c r="BE60" s="277"/>
      <c r="BF60" s="278"/>
      <c r="BG60" s="350">
        <f t="shared" si="214"/>
        <v>0.1345524601694138</v>
      </c>
      <c r="BH60" s="277"/>
      <c r="BI60" s="278"/>
      <c r="BJ60" s="350">
        <f t="shared" si="215"/>
        <v>0.16534888614977603</v>
      </c>
      <c r="BK60" s="277"/>
      <c r="BL60" s="278"/>
      <c r="BM60" s="350">
        <f t="shared" si="216"/>
        <v>0.18569415951951357</v>
      </c>
      <c r="BN60" s="277"/>
      <c r="BO60" s="279"/>
      <c r="BP60" s="349">
        <f t="shared" si="217"/>
        <v>0.21060842433697349</v>
      </c>
      <c r="BQ60" s="277"/>
      <c r="BR60" s="278"/>
      <c r="BS60" s="350">
        <f t="shared" si="218"/>
        <v>0.18015034317463777</v>
      </c>
      <c r="BT60" s="277"/>
      <c r="BU60" s="278"/>
      <c r="BV60" s="350">
        <f t="shared" si="219"/>
        <v>0.17282619960617676</v>
      </c>
      <c r="BW60" s="277"/>
      <c r="BX60" s="278"/>
      <c r="BY60" s="350">
        <f t="shared" si="220"/>
        <v>0.17979703423185756</v>
      </c>
      <c r="BZ60" s="277"/>
      <c r="CA60" s="279"/>
      <c r="CB60" s="349">
        <f t="shared" si="221"/>
        <v>0.18138510093491333</v>
      </c>
      <c r="CC60" s="277"/>
      <c r="CD60" s="278"/>
      <c r="CE60" s="350">
        <f t="shared" si="222"/>
        <v>0.18039794898079503</v>
      </c>
      <c r="CF60" s="277"/>
      <c r="CG60" s="278"/>
      <c r="CH60" s="350">
        <f t="shared" si="223"/>
        <v>0.20295563185888374</v>
      </c>
      <c r="CI60" s="277"/>
      <c r="CJ60" s="278"/>
      <c r="CK60" s="350">
        <f t="shared" si="224"/>
        <v>0.17596768990914469</v>
      </c>
      <c r="CL60" s="277"/>
      <c r="CM60" s="279"/>
      <c r="CN60" s="81"/>
    </row>
    <row r="61" spans="1:92" s="22" customFormat="1" ht="26.4">
      <c r="A61" s="174"/>
      <c r="B61" s="83" t="s">
        <v>309</v>
      </c>
      <c r="C61" s="84" t="s">
        <v>334</v>
      </c>
      <c r="D61" s="103">
        <f t="shared" si="197"/>
        <v>2.4361948955916476E-2</v>
      </c>
      <c r="E61" s="104">
        <f t="shared" si="197"/>
        <v>1.4418125643666324E-2</v>
      </c>
      <c r="F61" s="104">
        <f t="shared" si="197"/>
        <v>2.2300469483568078E-2</v>
      </c>
      <c r="G61" s="105">
        <f t="shared" si="197"/>
        <v>3.9660763282614094E-2</v>
      </c>
      <c r="H61" s="106">
        <f t="shared" si="197"/>
        <v>2.8484231943031537E-2</v>
      </c>
      <c r="I61" s="310"/>
      <c r="J61" s="311"/>
      <c r="K61" s="107">
        <f t="shared" si="198"/>
        <v>3.3158813263525301E-2</v>
      </c>
      <c r="L61" s="310"/>
      <c r="M61" s="311"/>
      <c r="N61" s="107">
        <f t="shared" si="199"/>
        <v>2.8423772609819126E-2</v>
      </c>
      <c r="O61" s="310"/>
      <c r="P61" s="311"/>
      <c r="Q61" s="107">
        <f t="shared" si="200"/>
        <v>2.6884301488238102E-2</v>
      </c>
      <c r="R61" s="310"/>
      <c r="S61" s="312"/>
      <c r="T61" s="106">
        <f t="shared" si="201"/>
        <v>3.1995058678196416E-2</v>
      </c>
      <c r="U61" s="310"/>
      <c r="V61" s="311"/>
      <c r="W61" s="107">
        <f t="shared" si="202"/>
        <v>4.1600964660050081E-2</v>
      </c>
      <c r="X61" s="310"/>
      <c r="Y61" s="311"/>
      <c r="Z61" s="107">
        <f t="shared" si="203"/>
        <v>3.8367200580334493E-2</v>
      </c>
      <c r="AA61" s="310"/>
      <c r="AB61" s="311"/>
      <c r="AC61" s="107">
        <f t="shared" si="204"/>
        <v>2.4012051590225503E-2</v>
      </c>
      <c r="AD61" s="310"/>
      <c r="AE61" s="312"/>
      <c r="AF61" s="106">
        <f t="shared" si="205"/>
        <v>1.4889148191365227E-2</v>
      </c>
      <c r="AG61" s="310"/>
      <c r="AH61" s="311"/>
      <c r="AI61" s="107">
        <f t="shared" si="206"/>
        <v>3.1588742205355493E-2</v>
      </c>
      <c r="AJ61" s="310"/>
      <c r="AK61" s="311"/>
      <c r="AL61" s="107">
        <f t="shared" si="207"/>
        <v>1.6364630538457745E-2</v>
      </c>
      <c r="AM61" s="310"/>
      <c r="AN61" s="311"/>
      <c r="AO61" s="107">
        <f t="shared" si="208"/>
        <v>1.3786341665434446E-2</v>
      </c>
      <c r="AP61" s="310"/>
      <c r="AQ61" s="312"/>
      <c r="AR61" s="106">
        <f t="shared" si="209"/>
        <v>1.0509804429225339E-2</v>
      </c>
      <c r="AS61" s="310"/>
      <c r="AT61" s="311"/>
      <c r="AU61" s="107">
        <f t="shared" si="210"/>
        <v>5.9998103663158487E-3</v>
      </c>
      <c r="AV61" s="310"/>
      <c r="AW61" s="311"/>
      <c r="AX61" s="107">
        <f t="shared" si="211"/>
        <v>1.0594116076544157E-2</v>
      </c>
      <c r="AY61" s="310"/>
      <c r="AZ61" s="311"/>
      <c r="BA61" s="107">
        <f t="shared" si="212"/>
        <v>1.8990593497107529E-2</v>
      </c>
      <c r="BB61" s="310"/>
      <c r="BC61" s="312"/>
      <c r="BD61" s="106">
        <f t="shared" si="213"/>
        <v>1.6277623919064038E-2</v>
      </c>
      <c r="BE61" s="310"/>
      <c r="BF61" s="311"/>
      <c r="BG61" s="107">
        <f t="shared" si="214"/>
        <v>2.1406073208770374E-2</v>
      </c>
      <c r="BH61" s="310"/>
      <c r="BI61" s="311"/>
      <c r="BJ61" s="107">
        <f t="shared" si="215"/>
        <v>1.3047530288909601E-2</v>
      </c>
      <c r="BK61" s="310"/>
      <c r="BL61" s="311"/>
      <c r="BM61" s="107">
        <f t="shared" si="216"/>
        <v>6.302676783904693E-3</v>
      </c>
      <c r="BN61" s="310"/>
      <c r="BO61" s="312"/>
      <c r="BP61" s="106">
        <f t="shared" si="217"/>
        <v>7.0921257902947692E-3</v>
      </c>
      <c r="BQ61" s="310"/>
      <c r="BR61" s="311"/>
      <c r="BS61" s="107">
        <f t="shared" si="218"/>
        <v>5.2293278134873077E-3</v>
      </c>
      <c r="BT61" s="310"/>
      <c r="BU61" s="311"/>
      <c r="BV61" s="107">
        <f t="shared" si="219"/>
        <v>1.3244895844128924E-2</v>
      </c>
      <c r="BW61" s="310"/>
      <c r="BX61" s="311"/>
      <c r="BY61" s="107">
        <f t="shared" si="220"/>
        <v>2.7083377656745313E-2</v>
      </c>
      <c r="BZ61" s="310"/>
      <c r="CA61" s="312"/>
      <c r="CB61" s="106">
        <f t="shared" si="221"/>
        <v>2.7690108973977251E-2</v>
      </c>
      <c r="CC61" s="310"/>
      <c r="CD61" s="311"/>
      <c r="CE61" s="107">
        <f t="shared" si="222"/>
        <v>2.5644555890818599E-2</v>
      </c>
      <c r="CF61" s="310"/>
      <c r="CG61" s="311"/>
      <c r="CH61" s="107">
        <f t="shared" si="223"/>
        <v>7.2880899481586221E-3</v>
      </c>
      <c r="CI61" s="310"/>
      <c r="CJ61" s="311"/>
      <c r="CK61" s="107">
        <f t="shared" si="224"/>
        <v>1.5644320197838828E-2</v>
      </c>
      <c r="CL61" s="310"/>
      <c r="CM61" s="312"/>
      <c r="CN61" s="81"/>
    </row>
    <row r="62" spans="1:92" s="108" customFormat="1" ht="16.2" customHeight="1">
      <c r="A62" s="177"/>
      <c r="B62" s="90" t="s">
        <v>305</v>
      </c>
      <c r="C62" s="91" t="s">
        <v>327</v>
      </c>
      <c r="D62" s="346">
        <f t="shared" si="197"/>
        <v>2.0881670533642694E-2</v>
      </c>
      <c r="E62" s="347">
        <f t="shared" si="197"/>
        <v>9.2687950566426348E-3</v>
      </c>
      <c r="F62" s="347">
        <f t="shared" si="197"/>
        <v>4.6948356807511738E-3</v>
      </c>
      <c r="G62" s="348">
        <f t="shared" si="197"/>
        <v>1.9955101022698915E-2</v>
      </c>
      <c r="H62" s="349">
        <f t="shared" si="197"/>
        <v>1.8311291963377416E-2</v>
      </c>
      <c r="I62" s="277"/>
      <c r="J62" s="278"/>
      <c r="K62" s="350">
        <f t="shared" si="198"/>
        <v>2.2687609075043629E-2</v>
      </c>
      <c r="L62" s="277"/>
      <c r="M62" s="278"/>
      <c r="N62" s="350">
        <f t="shared" si="199"/>
        <v>1.8087855297157621E-2</v>
      </c>
      <c r="O62" s="277"/>
      <c r="P62" s="278"/>
      <c r="Q62" s="350">
        <f t="shared" si="200"/>
        <v>2.1191962142514221E-2</v>
      </c>
      <c r="R62" s="277"/>
      <c r="S62" s="279"/>
      <c r="T62" s="349">
        <f t="shared" si="201"/>
        <v>2.2297714638665842E-2</v>
      </c>
      <c r="U62" s="277"/>
      <c r="V62" s="278"/>
      <c r="W62" s="350">
        <f t="shared" si="202"/>
        <v>2.1565717465912251E-2</v>
      </c>
      <c r="X62" s="277"/>
      <c r="Y62" s="278"/>
      <c r="Z62" s="350">
        <f t="shared" si="203"/>
        <v>1.6492032318757774E-2</v>
      </c>
      <c r="AA62" s="277"/>
      <c r="AB62" s="278"/>
      <c r="AC62" s="350">
        <f t="shared" si="204"/>
        <v>1.3112072100939601E-2</v>
      </c>
      <c r="AD62" s="277"/>
      <c r="AE62" s="279"/>
      <c r="AF62" s="349">
        <f t="shared" si="205"/>
        <v>1.0688448074679113E-2</v>
      </c>
      <c r="AG62" s="277"/>
      <c r="AH62" s="278"/>
      <c r="AI62" s="350">
        <f t="shared" si="206"/>
        <v>1.8019268672972159E-2</v>
      </c>
      <c r="AJ62" s="277"/>
      <c r="AK62" s="278"/>
      <c r="AL62" s="350">
        <f t="shared" si="207"/>
        <v>8.526503461968947E-3</v>
      </c>
      <c r="AM62" s="277"/>
      <c r="AN62" s="278"/>
      <c r="AO62" s="350">
        <f t="shared" si="208"/>
        <v>6.6199271187237108E-3</v>
      </c>
      <c r="AP62" s="277"/>
      <c r="AQ62" s="279"/>
      <c r="AR62" s="349">
        <f t="shared" si="209"/>
        <v>4.1113820232181429E-3</v>
      </c>
      <c r="AS62" s="277"/>
      <c r="AT62" s="278"/>
      <c r="AU62" s="350">
        <f t="shared" si="210"/>
        <v>2.1937076884928981E-3</v>
      </c>
      <c r="AV62" s="277"/>
      <c r="AW62" s="278"/>
      <c r="AX62" s="350">
        <f t="shared" si="211"/>
        <v>3.3799332625319631E-3</v>
      </c>
      <c r="AY62" s="277"/>
      <c r="AZ62" s="278"/>
      <c r="BA62" s="350">
        <f t="shared" si="212"/>
        <v>9.2386671067009579E-3</v>
      </c>
      <c r="BB62" s="277"/>
      <c r="BC62" s="279"/>
      <c r="BD62" s="349">
        <f t="shared" si="213"/>
        <v>1.03148137681569E-2</v>
      </c>
      <c r="BE62" s="277"/>
      <c r="BF62" s="278"/>
      <c r="BG62" s="350">
        <f t="shared" si="214"/>
        <v>1.3822207271948871E-2</v>
      </c>
      <c r="BH62" s="277"/>
      <c r="BI62" s="278"/>
      <c r="BJ62" s="350">
        <f t="shared" si="215"/>
        <v>4.7800859814207978E-3</v>
      </c>
      <c r="BK62" s="277"/>
      <c r="BL62" s="278"/>
      <c r="BM62" s="350">
        <f t="shared" si="216"/>
        <v>2.1997577794804616E-3</v>
      </c>
      <c r="BN62" s="277"/>
      <c r="BO62" s="279"/>
      <c r="BP62" s="349">
        <f t="shared" si="217"/>
        <v>1.634473273667789E-3</v>
      </c>
      <c r="BQ62" s="277"/>
      <c r="BR62" s="278"/>
      <c r="BS62" s="350">
        <f t="shared" si="218"/>
        <v>6.9724370846497435E-4</v>
      </c>
      <c r="BT62" s="277"/>
      <c r="BU62" s="278"/>
      <c r="BV62" s="350">
        <f t="shared" si="219"/>
        <v>5.7622551559747123E-3</v>
      </c>
      <c r="BW62" s="277"/>
      <c r="BX62" s="278"/>
      <c r="BY62" s="350">
        <f t="shared" si="220"/>
        <v>2.089228347126779E-2</v>
      </c>
      <c r="BZ62" s="277"/>
      <c r="CA62" s="279"/>
      <c r="CB62" s="349">
        <f t="shared" si="221"/>
        <v>1.387482879771333E-2</v>
      </c>
      <c r="CC62" s="277"/>
      <c r="CD62" s="278"/>
      <c r="CE62" s="350">
        <f t="shared" si="222"/>
        <v>9.9851892039997999E-3</v>
      </c>
      <c r="CF62" s="277"/>
      <c r="CG62" s="278"/>
      <c r="CH62" s="350">
        <f t="shared" si="223"/>
        <v>2.6257321753181176E-3</v>
      </c>
      <c r="CI62" s="277"/>
      <c r="CJ62" s="278"/>
      <c r="CK62" s="350">
        <f t="shared" si="224"/>
        <v>3.0643513789581208E-3</v>
      </c>
      <c r="CL62" s="277"/>
      <c r="CM62" s="279"/>
      <c r="CN62" s="81"/>
    </row>
    <row r="63" spans="1:92" s="108" customFormat="1" ht="16.2" customHeight="1">
      <c r="A63" s="177"/>
      <c r="B63" s="90" t="s">
        <v>306</v>
      </c>
      <c r="C63" s="91" t="s">
        <v>142</v>
      </c>
      <c r="D63" s="346">
        <f t="shared" si="197"/>
        <v>3.4802784222737822E-3</v>
      </c>
      <c r="E63" s="347">
        <f t="shared" si="197"/>
        <v>5.1493305870236872E-3</v>
      </c>
      <c r="F63" s="347">
        <f t="shared" si="197"/>
        <v>1.7605633802816902E-2</v>
      </c>
      <c r="G63" s="348">
        <f t="shared" si="197"/>
        <v>1.9705662259915182E-2</v>
      </c>
      <c r="H63" s="349">
        <f t="shared" si="197"/>
        <v>1.0172939979654121E-2</v>
      </c>
      <c r="I63" s="277"/>
      <c r="J63" s="278"/>
      <c r="K63" s="350">
        <f t="shared" si="198"/>
        <v>1.0471204188481674E-2</v>
      </c>
      <c r="L63" s="277"/>
      <c r="M63" s="278"/>
      <c r="N63" s="350">
        <f t="shared" si="199"/>
        <v>1.0335917312661499E-2</v>
      </c>
      <c r="O63" s="277"/>
      <c r="P63" s="278"/>
      <c r="Q63" s="350">
        <f t="shared" si="200"/>
        <v>5.6923393457238838E-3</v>
      </c>
      <c r="R63" s="277"/>
      <c r="S63" s="279"/>
      <c r="T63" s="349">
        <f t="shared" si="201"/>
        <v>9.6973440395305734E-3</v>
      </c>
      <c r="U63" s="277"/>
      <c r="V63" s="278"/>
      <c r="W63" s="350">
        <f t="shared" si="202"/>
        <v>2.003524719413783E-2</v>
      </c>
      <c r="X63" s="277"/>
      <c r="Y63" s="278"/>
      <c r="Z63" s="350">
        <f t="shared" si="203"/>
        <v>2.1875168261576709E-2</v>
      </c>
      <c r="AA63" s="277"/>
      <c r="AB63" s="278"/>
      <c r="AC63" s="350">
        <f t="shared" si="204"/>
        <v>1.0944782272363113E-2</v>
      </c>
      <c r="AD63" s="277"/>
      <c r="AE63" s="279"/>
      <c r="AF63" s="349">
        <f t="shared" si="205"/>
        <v>4.2007001166861138E-3</v>
      </c>
      <c r="AG63" s="277"/>
      <c r="AH63" s="278"/>
      <c r="AI63" s="350">
        <f t="shared" si="206"/>
        <v>1.3569473532383339E-2</v>
      </c>
      <c r="AJ63" s="277"/>
      <c r="AK63" s="278"/>
      <c r="AL63" s="350">
        <f t="shared" si="207"/>
        <v>7.8381270764887982E-3</v>
      </c>
      <c r="AM63" s="277"/>
      <c r="AN63" s="278"/>
      <c r="AO63" s="350">
        <f t="shared" si="208"/>
        <v>7.1664145467107369E-3</v>
      </c>
      <c r="AP63" s="277"/>
      <c r="AQ63" s="279"/>
      <c r="AR63" s="349">
        <f t="shared" si="209"/>
        <v>6.3984224060071948E-3</v>
      </c>
      <c r="AS63" s="277"/>
      <c r="AT63" s="278"/>
      <c r="AU63" s="350">
        <f t="shared" si="210"/>
        <v>3.8375726454360133E-3</v>
      </c>
      <c r="AV63" s="277"/>
      <c r="AW63" s="278"/>
      <c r="AX63" s="350">
        <f t="shared" si="211"/>
        <v>7.214182814012194E-3</v>
      </c>
      <c r="AY63" s="277"/>
      <c r="AZ63" s="278"/>
      <c r="BA63" s="350">
        <f t="shared" si="212"/>
        <v>9.7519263904065692E-3</v>
      </c>
      <c r="BB63" s="277"/>
      <c r="BC63" s="279"/>
      <c r="BD63" s="349">
        <f t="shared" si="213"/>
        <v>5.962810150907139E-3</v>
      </c>
      <c r="BE63" s="277"/>
      <c r="BF63" s="278"/>
      <c r="BG63" s="350">
        <f t="shared" si="214"/>
        <v>7.278064890981927E-3</v>
      </c>
      <c r="BH63" s="277"/>
      <c r="BI63" s="278"/>
      <c r="BJ63" s="350">
        <f t="shared" si="215"/>
        <v>8.2674443074888023E-3</v>
      </c>
      <c r="BK63" s="277"/>
      <c r="BL63" s="278"/>
      <c r="BM63" s="350">
        <f t="shared" si="216"/>
        <v>4.1029190044242318E-3</v>
      </c>
      <c r="BN63" s="277"/>
      <c r="BO63" s="279"/>
      <c r="BP63" s="349">
        <f t="shared" si="217"/>
        <v>5.4576525166269811E-3</v>
      </c>
      <c r="BQ63" s="277"/>
      <c r="BR63" s="278"/>
      <c r="BS63" s="350">
        <f t="shared" si="218"/>
        <v>4.5320841050223333E-3</v>
      </c>
      <c r="BT63" s="277"/>
      <c r="BU63" s="278"/>
      <c r="BV63" s="350">
        <f t="shared" si="219"/>
        <v>7.482640688154212E-3</v>
      </c>
      <c r="BW63" s="277"/>
      <c r="BX63" s="278"/>
      <c r="BY63" s="350">
        <f t="shared" si="220"/>
        <v>6.1910941854775225E-3</v>
      </c>
      <c r="BZ63" s="277"/>
      <c r="CA63" s="279"/>
      <c r="CB63" s="349">
        <f t="shared" si="221"/>
        <v>1.3815280176263918E-2</v>
      </c>
      <c r="CC63" s="277"/>
      <c r="CD63" s="278"/>
      <c r="CE63" s="350">
        <f t="shared" si="222"/>
        <v>1.5659366686818801E-2</v>
      </c>
      <c r="CF63" s="277"/>
      <c r="CG63" s="278"/>
      <c r="CH63" s="350">
        <f t="shared" si="223"/>
        <v>4.6623577728405041E-3</v>
      </c>
      <c r="CI63" s="277"/>
      <c r="CJ63" s="278"/>
      <c r="CK63" s="350">
        <f t="shared" si="224"/>
        <v>1.2579968818880707E-2</v>
      </c>
      <c r="CL63" s="277"/>
      <c r="CM63" s="279"/>
      <c r="CN63" s="81"/>
    </row>
    <row r="64" spans="1:92" s="22" customFormat="1" ht="26.4">
      <c r="A64" s="174"/>
      <c r="B64" s="83" t="s">
        <v>432</v>
      </c>
      <c r="C64" s="84" t="s">
        <v>434</v>
      </c>
      <c r="D64" s="103"/>
      <c r="E64" s="104"/>
      <c r="F64" s="104"/>
      <c r="G64" s="105"/>
      <c r="H64" s="106"/>
      <c r="I64" s="310"/>
      <c r="J64" s="311"/>
      <c r="K64" s="107"/>
      <c r="L64" s="310"/>
      <c r="M64" s="311"/>
      <c r="N64" s="107"/>
      <c r="O64" s="310"/>
      <c r="P64" s="311"/>
      <c r="Q64" s="107"/>
      <c r="R64" s="310"/>
      <c r="S64" s="312"/>
      <c r="T64" s="106"/>
      <c r="U64" s="310"/>
      <c r="V64" s="311"/>
      <c r="W64" s="107"/>
      <c r="X64" s="310"/>
      <c r="Y64" s="311"/>
      <c r="Z64" s="107"/>
      <c r="AA64" s="310"/>
      <c r="AB64" s="311"/>
      <c r="AC64" s="107"/>
      <c r="AD64" s="310"/>
      <c r="AE64" s="312"/>
      <c r="AF64" s="106"/>
      <c r="AG64" s="310"/>
      <c r="AH64" s="311"/>
      <c r="AI64" s="107"/>
      <c r="AJ64" s="310"/>
      <c r="AK64" s="311"/>
      <c r="AL64" s="107"/>
      <c r="AM64" s="310"/>
      <c r="AN64" s="311"/>
      <c r="AO64" s="107"/>
      <c r="AP64" s="310"/>
      <c r="AQ64" s="312"/>
      <c r="AR64" s="106"/>
      <c r="AS64" s="310"/>
      <c r="AT64" s="311"/>
      <c r="AU64" s="107"/>
      <c r="AV64" s="310"/>
      <c r="AW64" s="311"/>
      <c r="AX64" s="107"/>
      <c r="AY64" s="310"/>
      <c r="AZ64" s="311"/>
      <c r="BA64" s="107"/>
      <c r="BB64" s="310"/>
      <c r="BC64" s="312"/>
      <c r="BD64" s="106"/>
      <c r="BE64" s="310"/>
      <c r="BF64" s="311"/>
      <c r="BG64" s="107"/>
      <c r="BH64" s="310"/>
      <c r="BI64" s="311"/>
      <c r="BJ64" s="107"/>
      <c r="BK64" s="310"/>
      <c r="BL64" s="311"/>
      <c r="BM64" s="107"/>
      <c r="BN64" s="310"/>
      <c r="BO64" s="312"/>
      <c r="BP64" s="106"/>
      <c r="BQ64" s="310"/>
      <c r="BR64" s="311"/>
      <c r="BS64" s="107"/>
      <c r="BT64" s="310"/>
      <c r="BU64" s="311"/>
      <c r="BV64" s="107"/>
      <c r="BW64" s="310"/>
      <c r="BX64" s="311"/>
      <c r="BY64" s="107"/>
      <c r="BZ64" s="310"/>
      <c r="CA64" s="312"/>
      <c r="CB64" s="106"/>
      <c r="CC64" s="310"/>
      <c r="CD64" s="311"/>
      <c r="CE64" s="107"/>
      <c r="CF64" s="310"/>
      <c r="CG64" s="311"/>
      <c r="CH64" s="107"/>
      <c r="CI64" s="310"/>
      <c r="CJ64" s="311"/>
      <c r="CK64" s="107">
        <f t="shared" si="224"/>
        <v>0.15703322402021397</v>
      </c>
      <c r="CL64" s="310"/>
      <c r="CM64" s="312"/>
      <c r="CN64" s="81"/>
    </row>
    <row r="65" spans="1:92" s="108" customFormat="1" ht="16.2" customHeight="1">
      <c r="A65" s="177"/>
      <c r="B65" s="90" t="s">
        <v>305</v>
      </c>
      <c r="C65" s="91" t="s">
        <v>327</v>
      </c>
      <c r="D65" s="346"/>
      <c r="E65" s="347"/>
      <c r="F65" s="347"/>
      <c r="G65" s="348"/>
      <c r="H65" s="349"/>
      <c r="I65" s="277"/>
      <c r="J65" s="278"/>
      <c r="K65" s="350"/>
      <c r="L65" s="277"/>
      <c r="M65" s="278"/>
      <c r="N65" s="350"/>
      <c r="O65" s="277"/>
      <c r="P65" s="278"/>
      <c r="Q65" s="350"/>
      <c r="R65" s="277"/>
      <c r="S65" s="279"/>
      <c r="T65" s="349"/>
      <c r="U65" s="277"/>
      <c r="V65" s="278"/>
      <c r="W65" s="350"/>
      <c r="X65" s="277"/>
      <c r="Y65" s="278"/>
      <c r="Z65" s="350"/>
      <c r="AA65" s="277"/>
      <c r="AB65" s="278"/>
      <c r="AC65" s="350"/>
      <c r="AD65" s="277"/>
      <c r="AE65" s="279"/>
      <c r="AF65" s="349"/>
      <c r="AG65" s="277"/>
      <c r="AH65" s="278"/>
      <c r="AI65" s="350"/>
      <c r="AJ65" s="277"/>
      <c r="AK65" s="278"/>
      <c r="AL65" s="350"/>
      <c r="AM65" s="277"/>
      <c r="AN65" s="278"/>
      <c r="AO65" s="350"/>
      <c r="AP65" s="277"/>
      <c r="AQ65" s="279"/>
      <c r="AR65" s="349"/>
      <c r="AS65" s="277"/>
      <c r="AT65" s="278"/>
      <c r="AU65" s="350"/>
      <c r="AV65" s="277"/>
      <c r="AW65" s="278"/>
      <c r="AX65" s="350"/>
      <c r="AY65" s="277"/>
      <c r="AZ65" s="278"/>
      <c r="BA65" s="350"/>
      <c r="BB65" s="277"/>
      <c r="BC65" s="279"/>
      <c r="BD65" s="349"/>
      <c r="BE65" s="277"/>
      <c r="BF65" s="278"/>
      <c r="BG65" s="350"/>
      <c r="BH65" s="277"/>
      <c r="BI65" s="278"/>
      <c r="BJ65" s="350"/>
      <c r="BK65" s="277"/>
      <c r="BL65" s="278"/>
      <c r="BM65" s="350"/>
      <c r="BN65" s="277"/>
      <c r="BO65" s="279"/>
      <c r="BP65" s="349"/>
      <c r="BQ65" s="277"/>
      <c r="BR65" s="278"/>
      <c r="BS65" s="350"/>
      <c r="BT65" s="277"/>
      <c r="BU65" s="278"/>
      <c r="BV65" s="350"/>
      <c r="BW65" s="277"/>
      <c r="BX65" s="278"/>
      <c r="BY65" s="350"/>
      <c r="BZ65" s="277"/>
      <c r="CA65" s="279"/>
      <c r="CB65" s="349"/>
      <c r="CC65" s="277"/>
      <c r="CD65" s="278"/>
      <c r="CE65" s="350"/>
      <c r="CF65" s="277"/>
      <c r="CG65" s="278"/>
      <c r="CH65" s="350"/>
      <c r="CI65" s="277"/>
      <c r="CJ65" s="278"/>
      <c r="CK65" s="350">
        <f t="shared" si="224"/>
        <v>0.11250739207569486</v>
      </c>
      <c r="CL65" s="277"/>
      <c r="CM65" s="279"/>
      <c r="CN65" s="81"/>
    </row>
    <row r="66" spans="1:92" s="108" customFormat="1" ht="16.2" customHeight="1">
      <c r="A66" s="177"/>
      <c r="B66" s="90" t="s">
        <v>306</v>
      </c>
      <c r="C66" s="91" t="s">
        <v>35</v>
      </c>
      <c r="D66" s="346"/>
      <c r="E66" s="347"/>
      <c r="F66" s="347"/>
      <c r="G66" s="348"/>
      <c r="H66" s="349"/>
      <c r="I66" s="277"/>
      <c r="J66" s="278"/>
      <c r="K66" s="350"/>
      <c r="L66" s="277"/>
      <c r="M66" s="278"/>
      <c r="N66" s="350"/>
      <c r="O66" s="277"/>
      <c r="P66" s="278"/>
      <c r="Q66" s="350"/>
      <c r="R66" s="277"/>
      <c r="S66" s="279"/>
      <c r="T66" s="349"/>
      <c r="U66" s="277"/>
      <c r="V66" s="278"/>
      <c r="W66" s="350"/>
      <c r="X66" s="277"/>
      <c r="Y66" s="278"/>
      <c r="Z66" s="350"/>
      <c r="AA66" s="277"/>
      <c r="AB66" s="278"/>
      <c r="AC66" s="350"/>
      <c r="AD66" s="277"/>
      <c r="AE66" s="279"/>
      <c r="AF66" s="349"/>
      <c r="AG66" s="277"/>
      <c r="AH66" s="278"/>
      <c r="AI66" s="350"/>
      <c r="AJ66" s="277"/>
      <c r="AK66" s="278"/>
      <c r="AL66" s="350"/>
      <c r="AM66" s="277"/>
      <c r="AN66" s="278"/>
      <c r="AO66" s="350"/>
      <c r="AP66" s="277"/>
      <c r="AQ66" s="279"/>
      <c r="AR66" s="349"/>
      <c r="AS66" s="277"/>
      <c r="AT66" s="278"/>
      <c r="AU66" s="350"/>
      <c r="AV66" s="277"/>
      <c r="AW66" s="278"/>
      <c r="AX66" s="350"/>
      <c r="AY66" s="277"/>
      <c r="AZ66" s="278"/>
      <c r="BA66" s="350"/>
      <c r="BB66" s="277"/>
      <c r="BC66" s="279"/>
      <c r="BD66" s="349"/>
      <c r="BE66" s="277"/>
      <c r="BF66" s="278"/>
      <c r="BG66" s="350"/>
      <c r="BH66" s="277"/>
      <c r="BI66" s="278"/>
      <c r="BJ66" s="350"/>
      <c r="BK66" s="277"/>
      <c r="BL66" s="278"/>
      <c r="BM66" s="350"/>
      <c r="BN66" s="277"/>
      <c r="BO66" s="279"/>
      <c r="BP66" s="349"/>
      <c r="BQ66" s="277"/>
      <c r="BR66" s="278"/>
      <c r="BS66" s="350"/>
      <c r="BT66" s="277"/>
      <c r="BU66" s="278"/>
      <c r="BV66" s="350"/>
      <c r="BW66" s="277"/>
      <c r="BX66" s="278"/>
      <c r="BY66" s="350"/>
      <c r="BZ66" s="277"/>
      <c r="CA66" s="279"/>
      <c r="CB66" s="349"/>
      <c r="CC66" s="277"/>
      <c r="CD66" s="278"/>
      <c r="CE66" s="350"/>
      <c r="CF66" s="277"/>
      <c r="CG66" s="278"/>
      <c r="CH66" s="350"/>
      <c r="CI66" s="277"/>
      <c r="CJ66" s="278"/>
      <c r="CK66" s="350">
        <f t="shared" si="224"/>
        <v>4.4525831944519111E-2</v>
      </c>
      <c r="CL66" s="277"/>
      <c r="CM66" s="279"/>
      <c r="CN66" s="81"/>
    </row>
    <row r="67" spans="1:92" s="22" customFormat="1" ht="16.2" customHeight="1">
      <c r="A67" s="174"/>
      <c r="B67" s="83" t="s">
        <v>310</v>
      </c>
      <c r="C67" s="84" t="s">
        <v>333</v>
      </c>
      <c r="D67" s="103" t="str">
        <f t="shared" ref="D67:H71" si="225">IFERROR(D43/D$44,"")</f>
        <v/>
      </c>
      <c r="E67" s="104" t="str">
        <f t="shared" si="225"/>
        <v/>
      </c>
      <c r="F67" s="104" t="str">
        <f t="shared" si="225"/>
        <v/>
      </c>
      <c r="G67" s="105" t="str">
        <f t="shared" si="225"/>
        <v/>
      </c>
      <c r="H67" s="106" t="str">
        <f t="shared" si="225"/>
        <v/>
      </c>
      <c r="I67" s="310"/>
      <c r="J67" s="311"/>
      <c r="K67" s="107" t="str">
        <f>IFERROR(K43/K$44,"")</f>
        <v/>
      </c>
      <c r="L67" s="310"/>
      <c r="M67" s="311"/>
      <c r="N67" s="107" t="str">
        <f>IFERROR(N43/N$44,"")</f>
        <v/>
      </c>
      <c r="O67" s="310"/>
      <c r="P67" s="311"/>
      <c r="Q67" s="107" t="str">
        <f>IFERROR(Q43/Q$44,"")</f>
        <v/>
      </c>
      <c r="R67" s="310"/>
      <c r="S67" s="312"/>
      <c r="T67" s="106" t="str">
        <f>IFERROR(T43/T$44,"")</f>
        <v/>
      </c>
      <c r="U67" s="310"/>
      <c r="V67" s="311"/>
      <c r="W67" s="107" t="str">
        <f>IFERROR(W43/W$44,"")</f>
        <v/>
      </c>
      <c r="X67" s="310"/>
      <c r="Y67" s="311"/>
      <c r="Z67" s="107" t="str">
        <f>IFERROR(Z43/Z$44,"")</f>
        <v/>
      </c>
      <c r="AA67" s="310"/>
      <c r="AB67" s="311"/>
      <c r="AC67" s="107" t="str">
        <f>IFERROR(AC43/AC$44,"")</f>
        <v/>
      </c>
      <c r="AD67" s="310"/>
      <c r="AE67" s="312"/>
      <c r="AF67" s="106" t="str">
        <f>IFERROR(AF43/AF$44,"")</f>
        <v/>
      </c>
      <c r="AG67" s="310"/>
      <c r="AH67" s="311"/>
      <c r="AI67" s="107" t="str">
        <f>IFERROR(AI43/AI$44,"")</f>
        <v/>
      </c>
      <c r="AJ67" s="310"/>
      <c r="AK67" s="311"/>
      <c r="AL67" s="107" t="str">
        <f>IFERROR(AL43/AL$44,"")</f>
        <v/>
      </c>
      <c r="AM67" s="310"/>
      <c r="AN67" s="311"/>
      <c r="AO67" s="107" t="str">
        <f>IFERROR(AO43/AO$44,"")</f>
        <v/>
      </c>
      <c r="AP67" s="310"/>
      <c r="AQ67" s="312"/>
      <c r="AR67" s="106" t="str">
        <f>IFERROR(AR43/AR$44,"")</f>
        <v/>
      </c>
      <c r="AS67" s="310"/>
      <c r="AT67" s="311"/>
      <c r="AU67" s="107" t="str">
        <f>IFERROR(AU43/AU$44,"")</f>
        <v/>
      </c>
      <c r="AV67" s="310"/>
      <c r="AW67" s="311"/>
      <c r="AX67" s="107" t="str">
        <f>IFERROR(AX43/AX$44,"")</f>
        <v/>
      </c>
      <c r="AY67" s="310"/>
      <c r="AZ67" s="311"/>
      <c r="BA67" s="107" t="str">
        <f>IFERROR(BA43/BA$44,"")</f>
        <v/>
      </c>
      <c r="BB67" s="310"/>
      <c r="BC67" s="312"/>
      <c r="BD67" s="106">
        <f>IFERROR(BD43/BD$44,"")</f>
        <v>1.4412479511671284E-2</v>
      </c>
      <c r="BE67" s="310"/>
      <c r="BF67" s="311"/>
      <c r="BG67" s="107">
        <f>IFERROR(BG43/BG$44,"")</f>
        <v>1.8378642854958563E-2</v>
      </c>
      <c r="BH67" s="310"/>
      <c r="BI67" s="311"/>
      <c r="BJ67" s="107">
        <f>IFERROR(BJ43/BJ$44,"")</f>
        <v>1.5903556504223915E-2</v>
      </c>
      <c r="BK67" s="310"/>
      <c r="BL67" s="311"/>
      <c r="BM67" s="107">
        <f>IFERROR(BM43/BM$44,"")</f>
        <v>1.2630069947354111E-2</v>
      </c>
      <c r="BN67" s="310"/>
      <c r="BO67" s="312"/>
      <c r="BP67" s="106">
        <f>IFERROR(BP43/BP$44,"")</f>
        <v>1.2598530256999753E-2</v>
      </c>
      <c r="BQ67" s="310"/>
      <c r="BR67" s="311"/>
      <c r="BS67" s="107">
        <f>IFERROR(BS43/BS$44,"")</f>
        <v>8.5630242945854661E-3</v>
      </c>
      <c r="BT67" s="310"/>
      <c r="BU67" s="311"/>
      <c r="BV67" s="107">
        <f>IFERROR(BV43/BV$44,"")</f>
        <v>8.3324696859778218E-3</v>
      </c>
      <c r="BW67" s="310"/>
      <c r="BX67" s="311"/>
      <c r="BY67" s="107">
        <f>IFERROR(BY43/BY$44,"")</f>
        <v>6.1272684722251764E-3</v>
      </c>
      <c r="BZ67" s="310"/>
      <c r="CA67" s="312"/>
      <c r="CB67" s="106">
        <f>IFERROR(CB43/CB$44,"")</f>
        <v>5.7960658210762413E-3</v>
      </c>
      <c r="CC67" s="310"/>
      <c r="CD67" s="311"/>
      <c r="CE67" s="107">
        <f>IFERROR(CE43/CE$44,"")</f>
        <v>4.4984470134060541E-3</v>
      </c>
      <c r="CF67" s="310"/>
      <c r="CG67" s="311"/>
      <c r="CH67" s="107">
        <f>IFERROR(CH43/CH$44,"")</f>
        <v>3.9722614959940752E-3</v>
      </c>
      <c r="CI67" s="310"/>
      <c r="CJ67" s="311"/>
      <c r="CK67" s="107">
        <f t="shared" si="224"/>
        <v>2.9536046449115641E-3</v>
      </c>
      <c r="CL67" s="310"/>
      <c r="CM67" s="312"/>
      <c r="CN67" s="81"/>
    </row>
    <row r="68" spans="1:92" s="170" customFormat="1" ht="16.2" customHeight="1">
      <c r="A68" s="178"/>
      <c r="B68" s="168" t="s">
        <v>311</v>
      </c>
      <c r="C68" s="169" t="s">
        <v>38</v>
      </c>
      <c r="D68" s="351">
        <f t="shared" si="225"/>
        <v>1</v>
      </c>
      <c r="E68" s="352">
        <f t="shared" si="225"/>
        <v>1</v>
      </c>
      <c r="F68" s="352">
        <f t="shared" si="225"/>
        <v>1</v>
      </c>
      <c r="G68" s="353">
        <f t="shared" si="225"/>
        <v>1</v>
      </c>
      <c r="H68" s="354">
        <f t="shared" si="225"/>
        <v>1</v>
      </c>
      <c r="I68" s="355"/>
      <c r="J68" s="356"/>
      <c r="K68" s="357">
        <f>IFERROR(K44/K$44,"")</f>
        <v>1</v>
      </c>
      <c r="L68" s="355"/>
      <c r="M68" s="356"/>
      <c r="N68" s="357">
        <f>IFERROR(N44/N$44,"")</f>
        <v>1</v>
      </c>
      <c r="O68" s="355"/>
      <c r="P68" s="356"/>
      <c r="Q68" s="357">
        <f>IFERROR(Q44/Q$44,"")</f>
        <v>1</v>
      </c>
      <c r="R68" s="355"/>
      <c r="S68" s="358"/>
      <c r="T68" s="354">
        <f>IFERROR(T44/T$44,"")</f>
        <v>1</v>
      </c>
      <c r="U68" s="355"/>
      <c r="V68" s="356"/>
      <c r="W68" s="357">
        <f>IFERROR(W44/W$44,"")</f>
        <v>1</v>
      </c>
      <c r="X68" s="355"/>
      <c r="Y68" s="356"/>
      <c r="Z68" s="357">
        <f>IFERROR(Z44/Z$44,"")</f>
        <v>1</v>
      </c>
      <c r="AA68" s="355"/>
      <c r="AB68" s="356"/>
      <c r="AC68" s="357">
        <f>IFERROR(AC44/AC$44,"")</f>
        <v>1</v>
      </c>
      <c r="AD68" s="355"/>
      <c r="AE68" s="358"/>
      <c r="AF68" s="354">
        <f>IFERROR(AF44/AF$44,"")</f>
        <v>1</v>
      </c>
      <c r="AG68" s="355"/>
      <c r="AH68" s="356"/>
      <c r="AI68" s="357">
        <f>IFERROR(AI44/AI$44,"")</f>
        <v>1</v>
      </c>
      <c r="AJ68" s="355"/>
      <c r="AK68" s="356"/>
      <c r="AL68" s="357">
        <f>IFERROR(AL44/AL$44,"")</f>
        <v>1</v>
      </c>
      <c r="AM68" s="355"/>
      <c r="AN68" s="356"/>
      <c r="AO68" s="357">
        <f>IFERROR(AO44/AO$44,"")</f>
        <v>1</v>
      </c>
      <c r="AP68" s="355"/>
      <c r="AQ68" s="358"/>
      <c r="AR68" s="354">
        <f>IFERROR(AR44/AR$44,"")</f>
        <v>1</v>
      </c>
      <c r="AS68" s="355"/>
      <c r="AT68" s="356"/>
      <c r="AU68" s="357">
        <f>IFERROR(AU44/AU$44,"")</f>
        <v>1</v>
      </c>
      <c r="AV68" s="355"/>
      <c r="AW68" s="356"/>
      <c r="AX68" s="357">
        <f>IFERROR(AX44/AX$44,"")</f>
        <v>1</v>
      </c>
      <c r="AY68" s="355"/>
      <c r="AZ68" s="356"/>
      <c r="BA68" s="357">
        <f>IFERROR(BA44/BA$44,"")</f>
        <v>1</v>
      </c>
      <c r="BB68" s="355"/>
      <c r="BC68" s="358"/>
      <c r="BD68" s="354">
        <f>IFERROR(BD44/BD$44,"")</f>
        <v>1</v>
      </c>
      <c r="BE68" s="355"/>
      <c r="BF68" s="356"/>
      <c r="BG68" s="357">
        <f>IFERROR(BG44/BG$44,"")</f>
        <v>1</v>
      </c>
      <c r="BH68" s="355"/>
      <c r="BI68" s="356"/>
      <c r="BJ68" s="357">
        <f>IFERROR(BJ44/BJ$44,"")</f>
        <v>1</v>
      </c>
      <c r="BK68" s="355"/>
      <c r="BL68" s="356"/>
      <c r="BM68" s="357">
        <f>IFERROR(BM44/BM$44,"")</f>
        <v>1</v>
      </c>
      <c r="BN68" s="355"/>
      <c r="BO68" s="358"/>
      <c r="BP68" s="354">
        <f>IFERROR(BP44/BP$44,"")</f>
        <v>1</v>
      </c>
      <c r="BQ68" s="355"/>
      <c r="BR68" s="356"/>
      <c r="BS68" s="357">
        <f>IFERROR(BS44/BS$44,"")</f>
        <v>1</v>
      </c>
      <c r="BT68" s="355"/>
      <c r="BU68" s="356"/>
      <c r="BV68" s="357">
        <f>IFERROR(BV44/BV$44,"")</f>
        <v>1</v>
      </c>
      <c r="BW68" s="355"/>
      <c r="BX68" s="356"/>
      <c r="BY68" s="357">
        <f>IFERROR(BY44/BY$44,"")</f>
        <v>1</v>
      </c>
      <c r="BZ68" s="355"/>
      <c r="CA68" s="358"/>
      <c r="CB68" s="354">
        <f>IFERROR(CB44/CB$44,"")</f>
        <v>1</v>
      </c>
      <c r="CC68" s="355"/>
      <c r="CD68" s="356"/>
      <c r="CE68" s="357">
        <f>IFERROR(CE44/CE$44,"")</f>
        <v>1</v>
      </c>
      <c r="CF68" s="355"/>
      <c r="CG68" s="356"/>
      <c r="CH68" s="357">
        <f>IFERROR(CH44/CH$44,"")</f>
        <v>1</v>
      </c>
      <c r="CI68" s="355"/>
      <c r="CJ68" s="356"/>
      <c r="CK68" s="357">
        <f t="shared" si="224"/>
        <v>1</v>
      </c>
      <c r="CL68" s="355"/>
      <c r="CM68" s="358"/>
      <c r="CN68" s="81"/>
    </row>
    <row r="69" spans="1:92" s="108" customFormat="1" ht="16.2" customHeight="1">
      <c r="A69" s="177"/>
      <c r="B69" s="90" t="s">
        <v>305</v>
      </c>
      <c r="C69" s="91" t="s">
        <v>328</v>
      </c>
      <c r="D69" s="346">
        <f t="shared" si="225"/>
        <v>0.74477958236658937</v>
      </c>
      <c r="E69" s="347">
        <f t="shared" si="225"/>
        <v>0.69824922760041186</v>
      </c>
      <c r="F69" s="347">
        <f t="shared" si="225"/>
        <v>0.61267605633802813</v>
      </c>
      <c r="G69" s="348">
        <f t="shared" si="225"/>
        <v>0.63494637066600124</v>
      </c>
      <c r="H69" s="349">
        <f t="shared" si="225"/>
        <v>0.63377416073245174</v>
      </c>
      <c r="I69" s="277"/>
      <c r="J69" s="278"/>
      <c r="K69" s="350">
        <f>IFERROR(K45/K$44,"")</f>
        <v>0.65706806282722507</v>
      </c>
      <c r="L69" s="277"/>
      <c r="M69" s="278"/>
      <c r="N69" s="350">
        <f>IFERROR(N45/N$44,"")</f>
        <v>0.54952627045650304</v>
      </c>
      <c r="O69" s="277"/>
      <c r="P69" s="278"/>
      <c r="Q69" s="350">
        <f>IFERROR(Q45/Q$44,"")</f>
        <v>0.50757835539400575</v>
      </c>
      <c r="R69" s="277"/>
      <c r="S69" s="279"/>
      <c r="T69" s="349">
        <f>IFERROR(T45/T$44,"")</f>
        <v>0.52717726991970348</v>
      </c>
      <c r="U69" s="277"/>
      <c r="V69" s="278"/>
      <c r="W69" s="350">
        <f>IFERROR(W45/W$44,"")</f>
        <v>0.48910119654948514</v>
      </c>
      <c r="X69" s="277"/>
      <c r="Y69" s="278"/>
      <c r="Z69" s="350">
        <f>IFERROR(Z45/Z$44,"")</f>
        <v>0.52494554141364336</v>
      </c>
      <c r="AA69" s="277"/>
      <c r="AB69" s="278"/>
      <c r="AC69" s="350">
        <f>IFERROR(AC45/AC$44,"")</f>
        <v>0.49431555729151411</v>
      </c>
      <c r="AD69" s="277"/>
      <c r="AE69" s="279"/>
      <c r="AF69" s="349">
        <f>IFERROR(AF45/AF$44,"")</f>
        <v>0.58954492415402571</v>
      </c>
      <c r="AG69" s="277"/>
      <c r="AH69" s="278"/>
      <c r="AI69" s="350">
        <f>IFERROR(AI45/AI$44,"")</f>
        <v>0.36924809966729827</v>
      </c>
      <c r="AJ69" s="277"/>
      <c r="AK69" s="278"/>
      <c r="AL69" s="350">
        <f>IFERROR(AL45/AL$44,"")</f>
        <v>0.56837384828057702</v>
      </c>
      <c r="AM69" s="277"/>
      <c r="AN69" s="278"/>
      <c r="AO69" s="350">
        <f>IFERROR(AO45/AO$44,"")</f>
        <v>0.61119850407389154</v>
      </c>
      <c r="AP69" s="277"/>
      <c r="AQ69" s="279"/>
      <c r="AR69" s="349">
        <f>IFERROR(AR45/AR$44,"")</f>
        <v>0.63935820096350149</v>
      </c>
      <c r="AS69" s="277"/>
      <c r="AT69" s="278"/>
      <c r="AU69" s="350">
        <f>IFERROR(AU45/AU$44,"")</f>
        <v>0.68892089616701224</v>
      </c>
      <c r="AV69" s="277"/>
      <c r="AW69" s="278"/>
      <c r="AX69" s="350">
        <f>IFERROR(AX45/AX$44,"")</f>
        <v>0.71849540422883817</v>
      </c>
      <c r="AY69" s="277"/>
      <c r="AZ69" s="278"/>
      <c r="BA69" s="350">
        <f>IFERROR(BA45/BA$44,"")</f>
        <v>0.73680344250108265</v>
      </c>
      <c r="BB69" s="277"/>
      <c r="BC69" s="279"/>
      <c r="BD69" s="349">
        <f>IFERROR(BD45/BD$44,"")</f>
        <v>0.5444243486124456</v>
      </c>
      <c r="BE69" s="277"/>
      <c r="BF69" s="278"/>
      <c r="BG69" s="350">
        <f>IFERROR(BG45/BG$44,"")</f>
        <v>0.59484419436714475</v>
      </c>
      <c r="BH69" s="277"/>
      <c r="BI69" s="278"/>
      <c r="BJ69" s="350">
        <f>IFERROR(BJ45/BJ$44,"")</f>
        <v>0.68722003427231471</v>
      </c>
      <c r="BK69" s="277"/>
      <c r="BL69" s="278"/>
      <c r="BM69" s="350">
        <f>IFERROR(BM45/BM$44,"")</f>
        <v>0.63899256036975705</v>
      </c>
      <c r="BN69" s="277"/>
      <c r="BO69" s="279"/>
      <c r="BP69" s="349">
        <f>IFERROR(BP45/BP$44,"")</f>
        <v>0.61692000574759842</v>
      </c>
      <c r="BQ69" s="277"/>
      <c r="BR69" s="278"/>
      <c r="BS69" s="350">
        <f>IFERROR(BS45/BS$44,"")</f>
        <v>0.68090205904782652</v>
      </c>
      <c r="BT69" s="277"/>
      <c r="BU69" s="278"/>
      <c r="BV69" s="350">
        <f>IFERROR(BV45/BV$44,"")</f>
        <v>0.64327909627940716</v>
      </c>
      <c r="BW69" s="277"/>
      <c r="BX69" s="278"/>
      <c r="BY69" s="350">
        <f>IFERROR(BY45/BY$44,"")</f>
        <v>0.65378805608152668</v>
      </c>
      <c r="BZ69" s="277"/>
      <c r="CA69" s="279"/>
      <c r="CB69" s="349">
        <f>IFERROR(CB45/CB$44,"")</f>
        <v>0.66791718771710429</v>
      </c>
      <c r="CC69" s="277"/>
      <c r="CD69" s="278"/>
      <c r="CE69" s="350">
        <f>IFERROR(CE45/CE$44,"")</f>
        <v>0.6868685560598512</v>
      </c>
      <c r="CF69" s="277"/>
      <c r="CG69" s="278"/>
      <c r="CH69" s="350">
        <f>IFERROR(CH45/CH$44,"")</f>
        <v>0.67701811081936314</v>
      </c>
      <c r="CI69" s="277"/>
      <c r="CJ69" s="278"/>
      <c r="CK69" s="350">
        <f t="shared" si="224"/>
        <v>0.66633379925810454</v>
      </c>
      <c r="CL69" s="277"/>
      <c r="CM69" s="279"/>
      <c r="CN69" s="81"/>
    </row>
    <row r="70" spans="1:92" s="109" customFormat="1" ht="16.2" customHeight="1" thickBot="1">
      <c r="A70" s="177"/>
      <c r="B70" s="90" t="s">
        <v>306</v>
      </c>
      <c r="C70" s="91" t="s">
        <v>330</v>
      </c>
      <c r="D70" s="346">
        <f t="shared" si="225"/>
        <v>0.25522041763341069</v>
      </c>
      <c r="E70" s="347">
        <f t="shared" si="225"/>
        <v>0.30175077239958803</v>
      </c>
      <c r="F70" s="347">
        <f t="shared" si="225"/>
        <v>0.38732394366197181</v>
      </c>
      <c r="G70" s="348">
        <f t="shared" si="225"/>
        <v>0.36505362933399838</v>
      </c>
      <c r="H70" s="349">
        <f t="shared" si="225"/>
        <v>0.36622583926754831</v>
      </c>
      <c r="I70" s="277"/>
      <c r="J70" s="278"/>
      <c r="K70" s="350">
        <f>IFERROR(K46/K$44,"")</f>
        <v>0.34293193717277487</v>
      </c>
      <c r="L70" s="277"/>
      <c r="M70" s="278"/>
      <c r="N70" s="350">
        <f>IFERROR(N46/N$44,"")</f>
        <v>0.45047372954349707</v>
      </c>
      <c r="O70" s="277"/>
      <c r="P70" s="278"/>
      <c r="Q70" s="350">
        <f>IFERROR(Q46/Q$44,"")</f>
        <v>0.49242164460599397</v>
      </c>
      <c r="R70" s="277"/>
      <c r="S70" s="279"/>
      <c r="T70" s="349">
        <f>IFERROR(T46/T$44,"")</f>
        <v>0.47282273008029646</v>
      </c>
      <c r="U70" s="277"/>
      <c r="V70" s="278"/>
      <c r="W70" s="350">
        <f>IFERROR(W46/W$44,"")</f>
        <v>0.51089880345051486</v>
      </c>
      <c r="X70" s="277"/>
      <c r="Y70" s="278"/>
      <c r="Z70" s="350">
        <f>IFERROR(Z46/Z$44,"")</f>
        <v>0.47244731222577835</v>
      </c>
      <c r="AA70" s="277"/>
      <c r="AB70" s="278"/>
      <c r="AC70" s="350">
        <f>IFERROR(AC46/AC$44,"")</f>
        <v>0.50568444270848589</v>
      </c>
      <c r="AD70" s="277"/>
      <c r="AE70" s="279"/>
      <c r="AF70" s="349">
        <f>IFERROR(AF46/AF$44,"")</f>
        <v>0.41045507584597435</v>
      </c>
      <c r="AG70" s="277"/>
      <c r="AH70" s="278"/>
      <c r="AI70" s="350">
        <f>IFERROR(AI46/AI$44,"")</f>
        <v>0.63075190033270168</v>
      </c>
      <c r="AJ70" s="277"/>
      <c r="AK70" s="278"/>
      <c r="AL70" s="350">
        <f>IFERROR(AL46/AL$44,"")</f>
        <v>0.43162615171942292</v>
      </c>
      <c r="AM70" s="277"/>
      <c r="AN70" s="278"/>
      <c r="AO70" s="350">
        <f>IFERROR(AO46/AO$44,"")</f>
        <v>0.38880149592610841</v>
      </c>
      <c r="AP70" s="277"/>
      <c r="AQ70" s="279"/>
      <c r="AR70" s="349">
        <f>IFERROR(AR46/AR$44,"")</f>
        <v>0.36064179903649846</v>
      </c>
      <c r="AS70" s="277"/>
      <c r="AT70" s="278"/>
      <c r="AU70" s="350">
        <f>IFERROR(AU46/AU$44,"")</f>
        <v>0.31112461320425583</v>
      </c>
      <c r="AV70" s="277"/>
      <c r="AW70" s="278"/>
      <c r="AX70" s="350">
        <f>IFERROR(AX46/AX$44,"")</f>
        <v>0.28150459577116183</v>
      </c>
      <c r="AY70" s="277"/>
      <c r="AZ70" s="278"/>
      <c r="BA70" s="350">
        <f>IFERROR(BA46/BA$44,"")</f>
        <v>0.26319655749891741</v>
      </c>
      <c r="BB70" s="277"/>
      <c r="BC70" s="279"/>
      <c r="BD70" s="349">
        <f>IFERROR(BD46/BD$44,"")</f>
        <v>0.45557565138755451</v>
      </c>
      <c r="BE70" s="277"/>
      <c r="BF70" s="278"/>
      <c r="BG70" s="350">
        <f>IFERROR(BG46/BG$44,"")</f>
        <v>0.4048500045870157</v>
      </c>
      <c r="BH70" s="277"/>
      <c r="BI70" s="278"/>
      <c r="BJ70" s="350">
        <f>IFERROR(BJ46/BJ$44,"")</f>
        <v>0.31277996572768541</v>
      </c>
      <c r="BK70" s="277"/>
      <c r="BL70" s="278"/>
      <c r="BM70" s="350">
        <f>IFERROR(BM46/BM$44,"")</f>
        <v>0.36100743963024295</v>
      </c>
      <c r="BN70" s="277"/>
      <c r="BO70" s="279"/>
      <c r="BP70" s="349">
        <f>IFERROR(BP46/BP$44,"")</f>
        <v>0.38307999425240169</v>
      </c>
      <c r="BQ70" s="277"/>
      <c r="BR70" s="278"/>
      <c r="BS70" s="350">
        <f>IFERROR(BS46/BS$44,"")</f>
        <v>0.31909794095217342</v>
      </c>
      <c r="BT70" s="277"/>
      <c r="BU70" s="278"/>
      <c r="BV70" s="350">
        <f>IFERROR(BV46/BV$44,"")</f>
        <v>0.35672090372059279</v>
      </c>
      <c r="BW70" s="277"/>
      <c r="BX70" s="278"/>
      <c r="BY70" s="350">
        <f>IFERROR(BY46/BY$44,"")</f>
        <v>0.34621194391847326</v>
      </c>
      <c r="BZ70" s="277"/>
      <c r="CA70" s="279"/>
      <c r="CB70" s="349">
        <f>IFERROR(CB46/CB$44,"")</f>
        <v>0.3320828122828956</v>
      </c>
      <c r="CC70" s="277"/>
      <c r="CD70" s="278"/>
      <c r="CE70" s="350">
        <f>IFERROR(CE46/CE$44,"")</f>
        <v>0.3131314439401488</v>
      </c>
      <c r="CF70" s="277"/>
      <c r="CG70" s="278"/>
      <c r="CH70" s="350">
        <f>IFERROR(CH46/CH$44,"")</f>
        <v>0.32298188918063692</v>
      </c>
      <c r="CI70" s="277"/>
      <c r="CJ70" s="278"/>
      <c r="CK70" s="350">
        <f t="shared" si="224"/>
        <v>0.3336562550400517</v>
      </c>
      <c r="CL70" s="277"/>
      <c r="CM70" s="279"/>
      <c r="CN70" s="81"/>
    </row>
    <row r="71" spans="1:92" s="157" customFormat="1" ht="16.2" customHeight="1" thickBot="1">
      <c r="A71" s="179"/>
      <c r="B71" s="158" t="s">
        <v>312</v>
      </c>
      <c r="C71" s="159" t="s">
        <v>39</v>
      </c>
      <c r="D71" s="359">
        <f t="shared" si="225"/>
        <v>1.9489559164733182E-2</v>
      </c>
      <c r="E71" s="360">
        <f t="shared" si="225"/>
        <v>4.9330587023686916E-2</v>
      </c>
      <c r="F71" s="360">
        <f t="shared" si="225"/>
        <v>3.2863849765258218E-2</v>
      </c>
      <c r="G71" s="361">
        <f t="shared" si="225"/>
        <v>9.4911449239211715E-2</v>
      </c>
      <c r="H71" s="362">
        <f t="shared" si="225"/>
        <v>6.4191251271617497E-2</v>
      </c>
      <c r="I71" s="363"/>
      <c r="J71" s="364"/>
      <c r="K71" s="365">
        <f>IFERROR(K47/K$44,"")</f>
        <v>8.3507853403141361E-2</v>
      </c>
      <c r="L71" s="363"/>
      <c r="M71" s="364"/>
      <c r="N71" s="365">
        <f>IFERROR(N47/N$44,"")</f>
        <v>9.4401378122308366E-2</v>
      </c>
      <c r="O71" s="363"/>
      <c r="P71" s="364"/>
      <c r="Q71" s="365">
        <f>IFERROR(Q47/Q$44,"")</f>
        <v>0.10143337219669434</v>
      </c>
      <c r="R71" s="363"/>
      <c r="S71" s="366"/>
      <c r="T71" s="362">
        <f>IFERROR(T47/T$44,"")</f>
        <v>7.4305126621371217E-2</v>
      </c>
      <c r="U71" s="363"/>
      <c r="V71" s="364"/>
      <c r="W71" s="365">
        <f>IFERROR(W47/W$44,"")</f>
        <v>0.10717929691123272</v>
      </c>
      <c r="X71" s="363"/>
      <c r="Y71" s="364"/>
      <c r="Z71" s="365">
        <f>IFERROR(Z47/Z$44,"")</f>
        <v>0.1602016394505891</v>
      </c>
      <c r="AA71" s="363"/>
      <c r="AB71" s="364"/>
      <c r="AC71" s="365">
        <f>IFERROR(AC47/AC$44,"")</f>
        <v>0.10999083245452676</v>
      </c>
      <c r="AD71" s="363"/>
      <c r="AE71" s="366"/>
      <c r="AF71" s="362">
        <f>IFERROR(AF47/AF$44,"")</f>
        <v>0.15155192532088679</v>
      </c>
      <c r="AG71" s="363"/>
      <c r="AH71" s="364"/>
      <c r="AI71" s="365">
        <f>IFERROR(AI47/AI$44,"")</f>
        <v>2.5626697811555386E-2</v>
      </c>
      <c r="AJ71" s="363"/>
      <c r="AK71" s="364"/>
      <c r="AL71" s="365">
        <f>IFERROR(AL47/AL$44,"")</f>
        <v>0.12266879456135635</v>
      </c>
      <c r="AM71" s="363"/>
      <c r="AN71" s="364"/>
      <c r="AO71" s="365">
        <f>IFERROR(AO47/AO$44,"")</f>
        <v>0.15299157200373018</v>
      </c>
      <c r="AP71" s="363"/>
      <c r="AQ71" s="366"/>
      <c r="AR71" s="362">
        <f>IFERROR(AR47/AR$44,"")</f>
        <v>0.10023185123398212</v>
      </c>
      <c r="AS71" s="363"/>
      <c r="AT71" s="364"/>
      <c r="AU71" s="365">
        <f>IFERROR(AU47/AU$44,"")</f>
        <v>8.817016788142551E-2</v>
      </c>
      <c r="AV71" s="363"/>
      <c r="AW71" s="364"/>
      <c r="AX71" s="365">
        <f>IFERROR(AX47/AX$44,"")</f>
        <v>0.18810575420000278</v>
      </c>
      <c r="AY71" s="363"/>
      <c r="AZ71" s="364"/>
      <c r="BA71" s="365">
        <f>IFERROR(BA47/BA$44,"")</f>
        <v>0.1691386747226791</v>
      </c>
      <c r="BB71" s="363"/>
      <c r="BC71" s="366"/>
      <c r="BD71" s="362">
        <f>IFERROR(BD47/BD$44,"")</f>
        <v>0.14319222291301648</v>
      </c>
      <c r="BE71" s="363"/>
      <c r="BF71" s="364"/>
      <c r="BG71" s="365">
        <f>IFERROR(BG47/BG$44,"")</f>
        <v>0.12232041833583071</v>
      </c>
      <c r="BH71" s="363"/>
      <c r="BI71" s="364"/>
      <c r="BJ71" s="365">
        <f>IFERROR(BJ47/BJ$44,"")</f>
        <v>0.23148844060968646</v>
      </c>
      <c r="BK71" s="363"/>
      <c r="BL71" s="364"/>
      <c r="BM71" s="365">
        <f>IFERROR(BM47/BM$44,"")</f>
        <v>0.24469215749277046</v>
      </c>
      <c r="BN71" s="363"/>
      <c r="BO71" s="366"/>
      <c r="BP71" s="362">
        <f>IFERROR(BP47/BP$44,"")</f>
        <v>0.23365013547910338</v>
      </c>
      <c r="BQ71" s="363"/>
      <c r="BR71" s="364"/>
      <c r="BS71" s="365">
        <f>IFERROR(BS47/BS$44,"")</f>
        <v>0.29397537858154482</v>
      </c>
      <c r="BT71" s="363"/>
      <c r="BU71" s="364"/>
      <c r="BV71" s="365">
        <f>IFERROR(BV47/BV$44,"")</f>
        <v>0.28384010778318991</v>
      </c>
      <c r="BW71" s="363"/>
      <c r="BX71" s="364"/>
      <c r="BY71" s="365">
        <f>IFERROR(BY47/BY$44,"")</f>
        <v>0.20019998723485735</v>
      </c>
      <c r="BZ71" s="363"/>
      <c r="CA71" s="367"/>
      <c r="CB71" s="362">
        <f>IFERROR(CB47/CB$44,"")</f>
        <v>0.22868655590623077</v>
      </c>
      <c r="CC71" s="363"/>
      <c r="CD71" s="364"/>
      <c r="CE71" s="365">
        <f>IFERROR(CE47/CE$44,"")</f>
        <v>0.20561651557110169</v>
      </c>
      <c r="CF71" s="363"/>
      <c r="CG71" s="364"/>
      <c r="CH71" s="365">
        <f>IFERROR(CH47/CH$44,"")</f>
        <v>0.23232680266612807</v>
      </c>
      <c r="CI71" s="363"/>
      <c r="CJ71" s="364"/>
      <c r="CK71" s="365">
        <f t="shared" si="224"/>
        <v>0.13682060104295468</v>
      </c>
      <c r="CL71" s="363"/>
      <c r="CM71" s="367"/>
      <c r="CN71" s="81"/>
    </row>
  </sheetData>
  <phoneticPr fontId="3" type="noConversion"/>
  <conditionalFormatting sqref="D1:CM1 BD3:CM3">
    <cfRule type="cellIs" dxfId="86" priority="27" operator="equal">
      <formula>0</formula>
    </cfRule>
  </conditionalFormatting>
  <conditionalFormatting sqref="D26:CM26">
    <cfRule type="cellIs" dxfId="85" priority="19" operator="equal">
      <formula>0</formula>
    </cfRule>
  </conditionalFormatting>
  <conditionalFormatting sqref="D50:CM50">
    <cfRule type="cellIs" dxfId="84" priority="17" operator="equal">
      <formula>0</formula>
    </cfRule>
  </conditionalFormatting>
  <conditionalFormatting sqref="H25:CM25 H49:CM49 H72:CM1048576">
    <cfRule type="cellIs" dxfId="83" priority="67" operator="lessThan">
      <formula>0</formula>
    </cfRule>
    <cfRule type="cellIs" dxfId="82" priority="68" operator="greaterThan">
      <formula>0</formula>
    </cfRule>
  </conditionalFormatting>
  <conditionalFormatting sqref="I4:J24 L4:M24 O4:P24 R4:S24 U4:V24 X4:Y24 AA4:AB24 AD4:AE24 AG4:AH24 AJ4:AK24 AM4:AN24 AP4:AQ24 AS4:AT24 AV4:AW24 AY4:AZ24 BB4:BC24 BE4:BF24 BH4:BI24 BK4:BL24 BN4:BO24 BQ4:BR24 BT4:BU24 BW4:BX24 BZ4:CA24 I28:J48 L28:M48 O28:P48 R28:S48 U28:V48 X28:Y48 AA28:AB48 AD28:AE48 AG28:AH48 AJ28:AK48 AM28:AN48 AP28:AQ48 AS28:AT48 AV28:AW48 AY28:AZ48 BB28:BC48 BE28:BF48 BH28:BI48 BK28:BL48 BN28:BO48 BQ28:BR48 BT28:BU48 BW28:BX48 BZ28:CA48">
    <cfRule type="cellIs" dxfId="81" priority="101" operator="lessThan">
      <formula>0</formula>
    </cfRule>
    <cfRule type="cellIs" dxfId="80" priority="102" operator="greaterThan">
      <formula>0</formula>
    </cfRule>
  </conditionalFormatting>
  <conditionalFormatting sqref="I52:J71 L52:M71 O52:P71 R52:S71 U52:V71 X52:Y71 AA52:AB71 AD52:AE71 AG52:AH71 AJ52:AK71 AM52:AN71 AP52:AQ71 AS52:AT71 AV52:AW71 AY52:AZ71 BB52:BC71 BE52:BF71 BH52:BI71 BK52:BL71 BN52:BO71 BQ52:BR71 BT52:BU71 BW52:BX71 BZ52:CA71">
    <cfRule type="cellIs" dxfId="79" priority="47" operator="lessThan">
      <formula>0</formula>
    </cfRule>
    <cfRule type="cellIs" dxfId="78" priority="48" operator="greaterThan">
      <formula>0</formula>
    </cfRule>
  </conditionalFormatting>
  <conditionalFormatting sqref="BP13">
    <cfRule type="cellIs" dxfId="77" priority="35" operator="lessThan">
      <formula>0</formula>
    </cfRule>
    <cfRule type="cellIs" dxfId="76" priority="36" operator="greaterThan">
      <formula>0</formula>
    </cfRule>
  </conditionalFormatting>
  <conditionalFormatting sqref="CC4:CD24 CF4:CG24 CI4:CJ24 CL4:CM24 CC28:CD48 CF28:CG48 CI28:CJ48 CL28:CM48">
    <cfRule type="cellIs" dxfId="75" priority="6" operator="lessThan">
      <formula>0</formula>
    </cfRule>
    <cfRule type="cellIs" dxfId="74" priority="7" operator="greaterThan">
      <formula>0</formula>
    </cfRule>
  </conditionalFormatting>
  <conditionalFormatting sqref="CC52:CD71 CF52:CG71 CI52:CJ71 CL52:CM71">
    <cfRule type="cellIs" dxfId="73" priority="4" operator="lessThan">
      <formula>0</formula>
    </cfRule>
    <cfRule type="cellIs" dxfId="72" priority="5" operator="greaterThan">
      <formula>0</formula>
    </cfRule>
  </conditionalFormatting>
  <pageMargins left="0.23622047244094491" right="0.23622047244094491" top="0.74803149606299213" bottom="0.74803149606299213" header="0.31496062992125984" footer="0.31496062992125984"/>
  <pageSetup paperSize="9" scale="40" fitToHeight="0" orientation="portrait" r:id="rId1"/>
  <colBreaks count="1" manualBreakCount="1">
    <brk id="31" max="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CD81"/>
  <sheetViews>
    <sheetView showGridLines="0" view="pageBreakPreview" zoomScaleNormal="85" zoomScaleSheetLayoutView="100" workbookViewId="0">
      <pane xSplit="4" ySplit="2" topLeftCell="BT3" activePane="bottomRight" state="frozen"/>
      <selection activeCell="D50" sqref="D50"/>
      <selection pane="topRight" activeCell="D50" sqref="D50"/>
      <selection pane="bottomLeft" activeCell="D50" sqref="D50"/>
      <selection pane="bottomRight" activeCell="BW7" sqref="BW7"/>
    </sheetView>
  </sheetViews>
  <sheetFormatPr defaultColWidth="8.69921875" defaultRowHeight="16.2" customHeight="1" outlineLevelCol="1"/>
  <cols>
    <col min="1" max="1" width="1" style="173" customWidth="1"/>
    <col min="2" max="2" width="3.5" style="39" customWidth="1"/>
    <col min="3" max="3" width="16.69921875" style="11" customWidth="1"/>
    <col min="4" max="4" width="25.69921875" style="11" customWidth="1"/>
    <col min="5" max="8" width="9.19921875" style="368" hidden="1" customWidth="1" outlineLevel="1"/>
    <col min="9" max="9" width="9.19921875" style="369" hidden="1" customWidth="1" outlineLevel="1"/>
    <col min="10" max="11" width="5.69921875" style="370" hidden="1" customWidth="1" outlineLevel="1"/>
    <col min="12" max="12" width="9.19921875" style="369" hidden="1" customWidth="1" outlineLevel="1"/>
    <col min="13" max="14" width="5.69921875" style="370" hidden="1" customWidth="1" outlineLevel="1"/>
    <col min="15" max="15" width="9.19921875" style="369" hidden="1" customWidth="1" outlineLevel="1"/>
    <col min="16" max="17" width="5.69921875" style="370" hidden="1" customWidth="1" outlineLevel="1"/>
    <col min="18" max="18" width="9.19921875" style="369" hidden="1" customWidth="1" outlineLevel="1"/>
    <col min="19" max="20" width="5.69921875" style="370" hidden="1" customWidth="1" outlineLevel="1"/>
    <col min="21" max="21" width="9.19921875" style="369" hidden="1" customWidth="1" outlineLevel="1"/>
    <col min="22" max="23" width="5.69921875" style="370" hidden="1" customWidth="1" outlineLevel="1"/>
    <col min="24" max="24" width="9.19921875" style="369" hidden="1" customWidth="1" outlineLevel="1"/>
    <col min="25" max="26" width="5.69921875" style="370" hidden="1" customWidth="1" outlineLevel="1"/>
    <col min="27" max="27" width="9.19921875" style="369" hidden="1" customWidth="1" outlineLevel="1"/>
    <col min="28" max="29" width="5.69921875" style="370" hidden="1" customWidth="1" outlineLevel="1"/>
    <col min="30" max="30" width="9.19921875" style="369" hidden="1" customWidth="1" outlineLevel="1"/>
    <col min="31" max="32" width="5.69921875" style="370" hidden="1" customWidth="1" outlineLevel="1"/>
    <col min="33" max="33" width="9.19921875" style="369" hidden="1" customWidth="1" outlineLevel="1"/>
    <col min="34" max="35" width="5.69921875" style="370" hidden="1" customWidth="1" outlineLevel="1"/>
    <col min="36" max="36" width="9.19921875" style="369" hidden="1" customWidth="1" outlineLevel="1"/>
    <col min="37" max="38" width="5.69921875" style="370" hidden="1" customWidth="1" outlineLevel="1"/>
    <col min="39" max="39" width="9.19921875" style="369" hidden="1" customWidth="1" outlineLevel="1"/>
    <col min="40" max="41" width="5.69921875" style="370" hidden="1" customWidth="1" outlineLevel="1"/>
    <col min="42" max="42" width="9.19921875" style="369" hidden="1" customWidth="1" outlineLevel="1"/>
    <col min="43" max="44" width="5.69921875" style="370" hidden="1" customWidth="1" outlineLevel="1"/>
    <col min="45" max="45" width="9.19921875" style="369" hidden="1" customWidth="1" outlineLevel="1" collapsed="1"/>
    <col min="46" max="47" width="5.69921875" style="370" hidden="1" customWidth="1" outlineLevel="1"/>
    <col min="48" max="48" width="9.19921875" style="369" hidden="1" customWidth="1" outlineLevel="1"/>
    <col min="49" max="50" width="5.69921875" style="370" hidden="1" customWidth="1" outlineLevel="1"/>
    <col min="51" max="51" width="9.19921875" style="369" hidden="1" customWidth="1" outlineLevel="1"/>
    <col min="52" max="53" width="5.69921875" style="370" hidden="1" customWidth="1" outlineLevel="1"/>
    <col min="54" max="54" width="9.19921875" style="369" hidden="1" customWidth="1" outlineLevel="1"/>
    <col min="55" max="56" width="5.69921875" style="370" hidden="1" customWidth="1" outlineLevel="1"/>
    <col min="57" max="57" width="9.19921875" style="369" customWidth="1" collapsed="1"/>
    <col min="58" max="59" width="5.69921875" style="370" customWidth="1"/>
    <col min="60" max="60" width="9.19921875" style="369" customWidth="1"/>
    <col min="61" max="62" width="5.69921875" style="370" customWidth="1"/>
    <col min="63" max="63" width="9.19921875" style="369" customWidth="1"/>
    <col min="64" max="65" width="5.69921875" style="370" customWidth="1"/>
    <col min="66" max="66" width="9.19921875" style="369" customWidth="1"/>
    <col min="67" max="68" width="5.69921875" style="370" customWidth="1"/>
    <col min="69" max="69" width="9.19921875" style="369" customWidth="1"/>
    <col min="70" max="71" width="5.69921875" style="370" customWidth="1"/>
    <col min="72" max="72" width="9.19921875" style="369" customWidth="1"/>
    <col min="73" max="74" width="5.69921875" style="370" customWidth="1"/>
    <col min="75" max="75" width="9.19921875" style="369" customWidth="1"/>
    <col min="76" max="77" width="5.69921875" style="370" customWidth="1"/>
    <col min="78" max="78" width="9.19921875" style="369" customWidth="1"/>
    <col min="79" max="80" width="5.69921875" style="370" customWidth="1"/>
    <col min="81" max="16384" width="8.69921875" style="11"/>
  </cols>
  <sheetData>
    <row r="1" spans="1:82" ht="16.2" customHeight="1" thickBot="1">
      <c r="B1" s="22" t="s">
        <v>243</v>
      </c>
      <c r="C1" s="22"/>
      <c r="P1" s="369"/>
      <c r="Q1" s="369"/>
      <c r="S1" s="369"/>
      <c r="AB1" s="369"/>
      <c r="AC1" s="369"/>
      <c r="AE1" s="369"/>
      <c r="AN1" s="369"/>
      <c r="AO1" s="369"/>
      <c r="AQ1" s="369"/>
      <c r="AZ1" s="369"/>
      <c r="BA1" s="369"/>
      <c r="BC1" s="369"/>
      <c r="BL1" s="369"/>
      <c r="BM1" s="369"/>
      <c r="BO1" s="369"/>
      <c r="BX1" s="369"/>
      <c r="BY1" s="369"/>
      <c r="BZ1" s="553" t="s">
        <v>425</v>
      </c>
      <c r="CA1" s="369"/>
      <c r="CB1" s="369"/>
    </row>
    <row r="2" spans="1:82" s="22" customFormat="1" ht="16.2" customHeight="1">
      <c r="A2" s="173">
        <v>1</v>
      </c>
      <c r="B2" s="24" t="s">
        <v>281</v>
      </c>
      <c r="C2" s="25"/>
      <c r="D2" s="9"/>
      <c r="E2" s="371" t="s">
        <v>4</v>
      </c>
      <c r="F2" s="372" t="s">
        <v>6</v>
      </c>
      <c r="G2" s="372" t="s">
        <v>8</v>
      </c>
      <c r="H2" s="372" t="s">
        <v>9</v>
      </c>
      <c r="I2" s="373" t="s">
        <v>10</v>
      </c>
      <c r="J2" s="374" t="s">
        <v>40</v>
      </c>
      <c r="K2" s="375" t="s">
        <v>5</v>
      </c>
      <c r="L2" s="374" t="s">
        <v>11</v>
      </c>
      <c r="M2" s="374" t="s">
        <v>40</v>
      </c>
      <c r="N2" s="375" t="s">
        <v>5</v>
      </c>
      <c r="O2" s="374" t="s">
        <v>12</v>
      </c>
      <c r="P2" s="374" t="s">
        <v>40</v>
      </c>
      <c r="Q2" s="375" t="s">
        <v>5</v>
      </c>
      <c r="R2" s="374" t="s">
        <v>13</v>
      </c>
      <c r="S2" s="374" t="s">
        <v>40</v>
      </c>
      <c r="T2" s="376" t="s">
        <v>5</v>
      </c>
      <c r="U2" s="373" t="s">
        <v>15</v>
      </c>
      <c r="V2" s="374" t="s">
        <v>40</v>
      </c>
      <c r="W2" s="375" t="s">
        <v>5</v>
      </c>
      <c r="X2" s="374" t="s">
        <v>16</v>
      </c>
      <c r="Y2" s="374" t="s">
        <v>40</v>
      </c>
      <c r="Z2" s="375" t="s">
        <v>5</v>
      </c>
      <c r="AA2" s="374" t="s">
        <v>17</v>
      </c>
      <c r="AB2" s="374" t="s">
        <v>40</v>
      </c>
      <c r="AC2" s="375" t="s">
        <v>5</v>
      </c>
      <c r="AD2" s="374" t="s">
        <v>18</v>
      </c>
      <c r="AE2" s="374" t="s">
        <v>40</v>
      </c>
      <c r="AF2" s="376" t="s">
        <v>5</v>
      </c>
      <c r="AG2" s="373" t="s">
        <v>19</v>
      </c>
      <c r="AH2" s="374" t="s">
        <v>40</v>
      </c>
      <c r="AI2" s="375" t="s">
        <v>5</v>
      </c>
      <c r="AJ2" s="374" t="s">
        <v>20</v>
      </c>
      <c r="AK2" s="374" t="s">
        <v>40</v>
      </c>
      <c r="AL2" s="375" t="s">
        <v>5</v>
      </c>
      <c r="AM2" s="374" t="s">
        <v>21</v>
      </c>
      <c r="AN2" s="374" t="s">
        <v>40</v>
      </c>
      <c r="AO2" s="375" t="s">
        <v>5</v>
      </c>
      <c r="AP2" s="374" t="s">
        <v>22</v>
      </c>
      <c r="AQ2" s="374" t="s">
        <v>40</v>
      </c>
      <c r="AR2" s="376" t="s">
        <v>5</v>
      </c>
      <c r="AS2" s="373" t="s">
        <v>23</v>
      </c>
      <c r="AT2" s="374" t="s">
        <v>40</v>
      </c>
      <c r="AU2" s="375" t="s">
        <v>5</v>
      </c>
      <c r="AV2" s="374" t="s">
        <v>24</v>
      </c>
      <c r="AW2" s="374" t="s">
        <v>40</v>
      </c>
      <c r="AX2" s="375" t="s">
        <v>5</v>
      </c>
      <c r="AY2" s="374" t="s">
        <v>25</v>
      </c>
      <c r="AZ2" s="374" t="s">
        <v>40</v>
      </c>
      <c r="BA2" s="375" t="s">
        <v>5</v>
      </c>
      <c r="BB2" s="374" t="s">
        <v>26</v>
      </c>
      <c r="BC2" s="374" t="s">
        <v>40</v>
      </c>
      <c r="BD2" s="376" t="s">
        <v>5</v>
      </c>
      <c r="BE2" s="373" t="s">
        <v>27</v>
      </c>
      <c r="BF2" s="374" t="s">
        <v>40</v>
      </c>
      <c r="BG2" s="375" t="s">
        <v>5</v>
      </c>
      <c r="BH2" s="374" t="s">
        <v>28</v>
      </c>
      <c r="BI2" s="374" t="s">
        <v>40</v>
      </c>
      <c r="BJ2" s="375" t="s">
        <v>5</v>
      </c>
      <c r="BK2" s="374" t="s">
        <v>102</v>
      </c>
      <c r="BL2" s="374" t="s">
        <v>40</v>
      </c>
      <c r="BM2" s="375" t="s">
        <v>5</v>
      </c>
      <c r="BN2" s="374" t="s">
        <v>280</v>
      </c>
      <c r="BO2" s="374" t="s">
        <v>40</v>
      </c>
      <c r="BP2" s="376" t="s">
        <v>5</v>
      </c>
      <c r="BQ2" s="373" t="s">
        <v>324</v>
      </c>
      <c r="BR2" s="374" t="s">
        <v>40</v>
      </c>
      <c r="BS2" s="375" t="s">
        <v>5</v>
      </c>
      <c r="BT2" s="374" t="s">
        <v>366</v>
      </c>
      <c r="BU2" s="374" t="s">
        <v>40</v>
      </c>
      <c r="BV2" s="375" t="s">
        <v>5</v>
      </c>
      <c r="BW2" s="374" t="s">
        <v>368</v>
      </c>
      <c r="BX2" s="374" t="s">
        <v>40</v>
      </c>
      <c r="BY2" s="375" t="s">
        <v>5</v>
      </c>
      <c r="BZ2" s="374" t="s">
        <v>369</v>
      </c>
      <c r="CA2" s="374" t="s">
        <v>40</v>
      </c>
      <c r="CB2" s="375" t="s">
        <v>5</v>
      </c>
    </row>
    <row r="3" spans="1:82" s="22" customFormat="1" ht="16.2" customHeight="1">
      <c r="A3" s="173">
        <f>A2+1</f>
        <v>2</v>
      </c>
      <c r="B3" s="26" t="s">
        <v>41</v>
      </c>
      <c r="C3" s="27"/>
      <c r="D3" s="28" t="s">
        <v>42</v>
      </c>
      <c r="E3" s="377">
        <f t="shared" ref="E3" si="0">E13+E4</f>
        <v>65258.445511999998</v>
      </c>
      <c r="F3" s="378">
        <f t="shared" ref="F3" si="1">F13+F4</f>
        <v>67506.482050999999</v>
      </c>
      <c r="G3" s="378">
        <f t="shared" ref="G3" si="2">G13+G4</f>
        <v>65963.596542000014</v>
      </c>
      <c r="H3" s="378">
        <f t="shared" ref="H3" si="3">H13+H4</f>
        <v>75677.204371</v>
      </c>
      <c r="I3" s="379">
        <f t="shared" ref="I3:O3" si="4">I13+I4</f>
        <v>82848.05668400001</v>
      </c>
      <c r="J3" s="380">
        <f>IFERROR(I3/H3-1,)</f>
        <v>9.4755777153786136E-2</v>
      </c>
      <c r="K3" s="381">
        <f>IFERROR(I3/E3-1,)</f>
        <v>0.26953769790249682</v>
      </c>
      <c r="L3" s="382">
        <f t="shared" si="4"/>
        <v>87242.541885000013</v>
      </c>
      <c r="M3" s="380">
        <f>IFERROR(L3/I3-1,)</f>
        <v>5.3042707057831207E-2</v>
      </c>
      <c r="N3" s="381">
        <f>IFERROR(L3/F3-1,)</f>
        <v>0.29235799636381232</v>
      </c>
      <c r="O3" s="382">
        <f t="shared" si="4"/>
        <v>100126.03049199999</v>
      </c>
      <c r="P3" s="380">
        <f>IFERROR(O3/L3-1,)</f>
        <v>0.14767438371961394</v>
      </c>
      <c r="Q3" s="381">
        <f>IFERROR(O3/G3-1,)</f>
        <v>0.51789829149549549</v>
      </c>
      <c r="R3" s="382">
        <f>R13+R4</f>
        <v>113657.44130100001</v>
      </c>
      <c r="S3" s="380">
        <f>IFERROR(R3/O3-1,)</f>
        <v>0.13514378571195995</v>
      </c>
      <c r="T3" s="383">
        <f>IFERROR(R3/H3-1,)</f>
        <v>0.50187156417414247</v>
      </c>
      <c r="U3" s="379">
        <f>U13+U4</f>
        <v>125213.27365199999</v>
      </c>
      <c r="V3" s="380">
        <f>IFERROR(U3/R3-1,0)</f>
        <v>0.10167246612913416</v>
      </c>
      <c r="W3" s="381">
        <f>IFERROR(U3/I3-1,)</f>
        <v>0.51136041886401595</v>
      </c>
      <c r="X3" s="382">
        <f>X13+X4</f>
        <v>123101.55938000002</v>
      </c>
      <c r="Y3" s="380">
        <f>IFERROR(X3/U3-1,0)</f>
        <v>-1.686493939826994E-2</v>
      </c>
      <c r="Z3" s="381">
        <f>IFERROR(X3/L3-1,)</f>
        <v>0.41102673902220865</v>
      </c>
      <c r="AA3" s="382">
        <f>AA13+AA4</f>
        <v>123711.197776</v>
      </c>
      <c r="AB3" s="380">
        <f>IFERROR(AA3/X3-1,0)</f>
        <v>4.9523206616586268E-3</v>
      </c>
      <c r="AC3" s="381">
        <f>IFERROR(AA3/O3-1,)</f>
        <v>0.23555480196415512</v>
      </c>
      <c r="AD3" s="382">
        <f>AD13+AD4</f>
        <v>137526.11636799999</v>
      </c>
      <c r="AE3" s="380">
        <f>IFERROR(AD3/AA3-1,0)</f>
        <v>0.11167072051969162</v>
      </c>
      <c r="AF3" s="383">
        <f>IFERROR(AD3/R3-1,)</f>
        <v>0.2100053880659547</v>
      </c>
      <c r="AG3" s="379">
        <f>AG13+AG4</f>
        <v>148752.202728</v>
      </c>
      <c r="AH3" s="380">
        <f>IFERROR(AG3/AD3-1,0)</f>
        <v>8.1628760096450481E-2</v>
      </c>
      <c r="AI3" s="381">
        <f>IFERROR(AG3/U3-1,)</f>
        <v>0.18799068492866633</v>
      </c>
      <c r="AJ3" s="382">
        <f>AJ13+AJ4</f>
        <v>159020.246201</v>
      </c>
      <c r="AK3" s="380">
        <f>IFERROR(AJ3/AG3-1,0)</f>
        <v>6.90278415021226E-2</v>
      </c>
      <c r="AL3" s="381">
        <f>IFERROR(AJ3/X3-1,)</f>
        <v>0.29178092464388072</v>
      </c>
      <c r="AM3" s="382">
        <f>AM13+AM4</f>
        <v>173655.54205700001</v>
      </c>
      <c r="AN3" s="380">
        <f>IFERROR(AM3/AJ3-1,0)</f>
        <v>9.2034166753214297E-2</v>
      </c>
      <c r="AO3" s="381">
        <f>IFERROR(AM3/AA3-1,)</f>
        <v>0.40371724774205697</v>
      </c>
      <c r="AP3" s="382">
        <f>AP13+AP4</f>
        <v>216379.20533600001</v>
      </c>
      <c r="AQ3" s="380">
        <f>IFERROR(AP3/AM3-1,0)</f>
        <v>0.24602533712961816</v>
      </c>
      <c r="AR3" s="383">
        <f>IFERROR(AP3/AD3-1,)</f>
        <v>0.57336810673109229</v>
      </c>
      <c r="AS3" s="379">
        <f>AS13+AS4</f>
        <v>304075.81478800002</v>
      </c>
      <c r="AT3" s="380">
        <f>IFERROR(AS3/AP3-1,0)</f>
        <v>0.40529130013127701</v>
      </c>
      <c r="AU3" s="381">
        <f>IFERROR(AS3/AG3-1,)</f>
        <v>1.044176887545095</v>
      </c>
      <c r="AV3" s="382">
        <f>AV13+AV4</f>
        <v>312182.549673</v>
      </c>
      <c r="AW3" s="380">
        <f>IFERROR(AV3/AS3-1,0)</f>
        <v>2.6660242251268729E-2</v>
      </c>
      <c r="AX3" s="381">
        <f>IFERROR(AV3/AJ3-1,)</f>
        <v>0.96316228361515921</v>
      </c>
      <c r="AY3" s="382">
        <f>AY13+AY4</f>
        <v>334294.15941899997</v>
      </c>
      <c r="AZ3" s="380">
        <f>IFERROR(AY3/AV3-1,0)</f>
        <v>7.0829102296592561E-2</v>
      </c>
      <c r="BA3" s="381">
        <f>IFERROR(AY3/AM3-1,)</f>
        <v>0.92504169725416863</v>
      </c>
      <c r="BB3" s="382">
        <f>BB13+BB4</f>
        <v>331411.10829899996</v>
      </c>
      <c r="BC3" s="380">
        <f>IFERROR(BB3/AY3-1,0)</f>
        <v>-8.6242940200054186E-3</v>
      </c>
      <c r="BD3" s="383">
        <f>IFERROR(BB3/AP3-1,)</f>
        <v>0.53162180156995675</v>
      </c>
      <c r="BE3" s="379">
        <f>BE13+BE4</f>
        <v>352378.25723500003</v>
      </c>
      <c r="BF3" s="380">
        <f>IFERROR(BE3/BB3-1,0)</f>
        <v>6.3266282906496496E-2</v>
      </c>
      <c r="BG3" s="381">
        <f>IFERROR(BE3/AS3-1,)</f>
        <v>0.15884999759246288</v>
      </c>
      <c r="BH3" s="382">
        <f>BH13+BH4</f>
        <v>359536.76952599996</v>
      </c>
      <c r="BI3" s="380">
        <f>IFERROR(BH3/BE3-1,0)</f>
        <v>2.0314852417883333E-2</v>
      </c>
      <c r="BJ3" s="381">
        <f>IFERROR(BH3/AV3-1,)</f>
        <v>0.1516875940138287</v>
      </c>
      <c r="BK3" s="382">
        <f>BK13+BK4</f>
        <v>363110.04924499994</v>
      </c>
      <c r="BL3" s="380">
        <f>IFERROR(BK3/BH3-1,0)</f>
        <v>9.9385654594128514E-3</v>
      </c>
      <c r="BM3" s="381">
        <f>IFERROR(BK3/AY3-1,)</f>
        <v>8.6199202152025922E-2</v>
      </c>
      <c r="BN3" s="382">
        <f>BN13+BN4</f>
        <v>375443.02175400004</v>
      </c>
      <c r="BO3" s="380">
        <f>IFERROR(BN3/BK3-1,0)</f>
        <v>3.3964833897171198E-2</v>
      </c>
      <c r="BP3" s="383">
        <f>IFERROR(BN3/BB3-1,)</f>
        <v>0.13286191184416896</v>
      </c>
      <c r="BQ3" s="379">
        <f>BQ13+BQ4</f>
        <v>402862.55731199996</v>
      </c>
      <c r="BR3" s="380">
        <f>IFERROR(BQ3/BN3-1,0)</f>
        <v>7.3032481546470018E-2</v>
      </c>
      <c r="BS3" s="381">
        <f>IFERROR(BQ3/BE3-1,)</f>
        <v>0.14326735273945146</v>
      </c>
      <c r="BT3" s="382">
        <f>BT13+BT4</f>
        <v>418525.08781293209</v>
      </c>
      <c r="BU3" s="380">
        <f>IFERROR(BT3/BQ3-1,0)</f>
        <v>3.8878099283875978E-2</v>
      </c>
      <c r="BV3" s="381">
        <f>IFERROR(BT3/BH3-1,)</f>
        <v>0.16406755382683147</v>
      </c>
      <c r="BW3" s="382">
        <f>BW13+BW4</f>
        <v>433669.19069299998</v>
      </c>
      <c r="BX3" s="380">
        <f>IFERROR(BW3/BT3-1,0)</f>
        <v>3.6184456609771543E-2</v>
      </c>
      <c r="BY3" s="381">
        <f>IFERROR(BW3/BK3-1,)</f>
        <v>0.19431888925880969</v>
      </c>
      <c r="BZ3" s="382">
        <f>BZ13+BZ4</f>
        <v>608602.23230230983</v>
      </c>
      <c r="CA3" s="380">
        <f>IFERROR(BZ3/BW3-1,0)</f>
        <v>0.40337899339763617</v>
      </c>
      <c r="CB3" s="381">
        <f>IFERROR(BZ3/BN3-1,)</f>
        <v>0.6210242221550244</v>
      </c>
    </row>
    <row r="4" spans="1:82" s="32" customFormat="1" ht="16.2" customHeight="1">
      <c r="A4" s="173">
        <f t="shared" ref="A4:A49" si="5">A3+1</f>
        <v>3</v>
      </c>
      <c r="B4" s="29" t="s">
        <v>43</v>
      </c>
      <c r="C4" s="30"/>
      <c r="D4" s="31" t="s">
        <v>44</v>
      </c>
      <c r="E4" s="384">
        <f t="shared" ref="E4" si="6">SUM(E5:E12)</f>
        <v>29690.824758999996</v>
      </c>
      <c r="F4" s="385">
        <f t="shared" ref="F4" si="7">SUM(F5:F12)</f>
        <v>31448.371202999995</v>
      </c>
      <c r="G4" s="385">
        <f t="shared" ref="G4" si="8">SUM(G5:G12)</f>
        <v>29016.564855999997</v>
      </c>
      <c r="H4" s="385">
        <f t="shared" ref="H4" si="9">SUM(H5:H12)</f>
        <v>26596.473832</v>
      </c>
      <c r="I4" s="386">
        <f t="shared" ref="I4:O4" si="10">SUM(I5:I12)</f>
        <v>33276.433809999995</v>
      </c>
      <c r="J4" s="387">
        <f t="shared" ref="J4:J49" si="11">IFERROR(I4/H4-1,)</f>
        <v>0.25115960936005322</v>
      </c>
      <c r="K4" s="388">
        <f t="shared" ref="K4:K49" si="12">IFERROR(I4/E4-1,)</f>
        <v>0.12076488545213326</v>
      </c>
      <c r="L4" s="162">
        <f t="shared" si="10"/>
        <v>33153.086938</v>
      </c>
      <c r="M4" s="387">
        <f t="shared" ref="M4:M49" si="13">IFERROR(L4/I4-1,)</f>
        <v>-3.7067335010798619E-3</v>
      </c>
      <c r="N4" s="388">
        <f t="shared" ref="N4:N49" si="14">IFERROR(L4/F4-1,)</f>
        <v>5.4206805306259653E-2</v>
      </c>
      <c r="O4" s="162">
        <f t="shared" si="10"/>
        <v>45622.307190999993</v>
      </c>
      <c r="P4" s="387">
        <f t="shared" ref="P4:P49" si="15">IFERROR(O4/L4-1,)</f>
        <v>0.37611038381791828</v>
      </c>
      <c r="Q4" s="388">
        <f t="shared" ref="Q4:Q49" si="16">IFERROR(O4/G4-1,)</f>
        <v>0.57228491440696105</v>
      </c>
      <c r="R4" s="162">
        <f>SUM(R5:R12)</f>
        <v>57647.141890999999</v>
      </c>
      <c r="S4" s="387">
        <f t="shared" ref="S4:S49" si="17">IFERROR(R4/O4-1,)</f>
        <v>0.26357357705864048</v>
      </c>
      <c r="T4" s="389">
        <f t="shared" ref="T4:T49" si="18">IFERROR(R4/H4-1,)</f>
        <v>1.1674731114784418</v>
      </c>
      <c r="U4" s="386">
        <f>SUM(U5:U12)</f>
        <v>69390.592478999999</v>
      </c>
      <c r="V4" s="387">
        <f>IFERROR(U4/R4-1,0)</f>
        <v>0.20371262482023256</v>
      </c>
      <c r="W4" s="388">
        <f t="shared" ref="W4:W49" si="19">IFERROR(U4/I4-1,)</f>
        <v>1.0852773129236954</v>
      </c>
      <c r="X4" s="162">
        <f>SUM(X5:X12)</f>
        <v>67797.11033000001</v>
      </c>
      <c r="Y4" s="387">
        <f>IFERROR(X4/U4-1,0)</f>
        <v>-2.2963950761513252E-2</v>
      </c>
      <c r="Z4" s="388">
        <f t="shared" ref="Z4:Z49" si="20">IFERROR(X4/L4-1,)</f>
        <v>1.0449712709042216</v>
      </c>
      <c r="AA4" s="162">
        <f>SUM(AA5:AA12)</f>
        <v>68405.505713999999</v>
      </c>
      <c r="AB4" s="387">
        <f>IFERROR(AA4/X4-1,0)</f>
        <v>8.9737657112323177E-3</v>
      </c>
      <c r="AC4" s="388">
        <f t="shared" ref="AC4:AC49" si="21">IFERROR(AA4/O4-1,)</f>
        <v>0.49938724991739347</v>
      </c>
      <c r="AD4" s="162">
        <f>SUM(AD5:AD12)</f>
        <v>83012.388623999999</v>
      </c>
      <c r="AE4" s="387">
        <f>IFERROR(AD4/AA4-1,0)</f>
        <v>0.21353373178864654</v>
      </c>
      <c r="AF4" s="389">
        <f t="shared" ref="AF4:AF49" si="22">IFERROR(AD4/R4-1,)</f>
        <v>0.4400087480652719</v>
      </c>
      <c r="AG4" s="386">
        <f>SUM(AG5:AG12)</f>
        <v>92106.535589000006</v>
      </c>
      <c r="AH4" s="387">
        <f>IFERROR(AG4/AD4-1,0)</f>
        <v>0.10955168398046511</v>
      </c>
      <c r="AI4" s="388">
        <f t="shared" ref="AI4:AI49" si="23">IFERROR(AG4/U4-1,)</f>
        <v>0.3273634407556707</v>
      </c>
      <c r="AJ4" s="162">
        <f>SUM(AJ5:AJ12)</f>
        <v>87668.03108700001</v>
      </c>
      <c r="AK4" s="387">
        <f>IFERROR(AJ4/AG4-1,0)</f>
        <v>-4.8188811723476332E-2</v>
      </c>
      <c r="AL4" s="388">
        <f t="shared" ref="AL4:AL49" si="24">IFERROR(AJ4/X4-1,)</f>
        <v>0.29309391890419811</v>
      </c>
      <c r="AM4" s="162">
        <f>SUM(AM5:AM12)</f>
        <v>92337.833279000013</v>
      </c>
      <c r="AN4" s="387">
        <f>IFERROR(AM4/AJ4-1,0)</f>
        <v>5.3266876580880362E-2</v>
      </c>
      <c r="AO4" s="388">
        <f t="shared" ref="AO4:AO49" si="25">IFERROR(AM4/AA4-1,)</f>
        <v>0.34985966868017737</v>
      </c>
      <c r="AP4" s="162">
        <f>SUM(AP5:AP12)</f>
        <v>73140.020625999998</v>
      </c>
      <c r="AQ4" s="387">
        <f>IFERROR(AP4/AM4-1,0)</f>
        <v>-0.20790841599015608</v>
      </c>
      <c r="AR4" s="389">
        <f t="shared" ref="AR4:AR49" si="26">IFERROR(AP4/AD4-1,)</f>
        <v>-0.11892644172325106</v>
      </c>
      <c r="AS4" s="386">
        <f>SUM(AS5:AS12)</f>
        <v>92715.110839999994</v>
      </c>
      <c r="AT4" s="387">
        <f>IFERROR(AS4/AP4-1,0)</f>
        <v>0.26763856567797295</v>
      </c>
      <c r="AU4" s="388">
        <f t="shared" ref="AU4:AU49" si="27">IFERROR(AS4/AG4-1,)</f>
        <v>6.6072971598409858E-3</v>
      </c>
      <c r="AV4" s="162">
        <f>SUM(AV5:AV12)</f>
        <v>101291.638251</v>
      </c>
      <c r="AW4" s="387">
        <f>IFERROR(AV4/AS4-1,0)</f>
        <v>9.2504094891291855E-2</v>
      </c>
      <c r="AX4" s="388">
        <f t="shared" ref="AX4:AX49" si="28">IFERROR(AV4/AJ4-1,)</f>
        <v>0.15539994448466832</v>
      </c>
      <c r="AY4" s="162">
        <f>SUM(AY5:AY12)</f>
        <v>123516.094094</v>
      </c>
      <c r="AZ4" s="387">
        <f>IFERROR(AY4/AV4-1,0)</f>
        <v>0.21941056761198729</v>
      </c>
      <c r="BA4" s="388">
        <f t="shared" ref="BA4:BA49" si="29">IFERROR(AY4/AM4-1,)</f>
        <v>0.33765423887297041</v>
      </c>
      <c r="BB4" s="162">
        <f>SUM(BB5:BB12)</f>
        <v>147788.69072699998</v>
      </c>
      <c r="BC4" s="387">
        <f>IFERROR(BB4/AY4-1,0)</f>
        <v>0.19651363501284047</v>
      </c>
      <c r="BD4" s="389">
        <f t="shared" ref="BD4:BD49" si="30">IFERROR(BB4/AP4-1,)</f>
        <v>1.0206268669613103</v>
      </c>
      <c r="BE4" s="386">
        <f>SUM(BE5:BE12)</f>
        <v>168588.54499200001</v>
      </c>
      <c r="BF4" s="387">
        <f>IFERROR(BE4/BB4-1,0)</f>
        <v>0.14074050025534213</v>
      </c>
      <c r="BG4" s="388">
        <f t="shared" ref="BG4:BG49" si="31">IFERROR(BE4/AS4-1,)</f>
        <v>0.81835025018668284</v>
      </c>
      <c r="BH4" s="162">
        <f>SUM(BH5:BH12)</f>
        <v>171307.52316699998</v>
      </c>
      <c r="BI4" s="387">
        <f>IFERROR(BH4/BE4-1,0)</f>
        <v>1.6127893951092487E-2</v>
      </c>
      <c r="BJ4" s="388">
        <f t="shared" ref="BJ4:BJ49" si="32">IFERROR(BH4/AV4-1,)</f>
        <v>0.69123064968601944</v>
      </c>
      <c r="BK4" s="162">
        <f>SUM(BK5:BK12)</f>
        <v>174594.21909299996</v>
      </c>
      <c r="BL4" s="387">
        <f>IFERROR(BK4/BH4-1,0)</f>
        <v>1.9185940379255362E-2</v>
      </c>
      <c r="BM4" s="388">
        <f t="shared" ref="BM4:BM49" si="33">IFERROR(BK4/AY4-1,)</f>
        <v>0.41353416632595064</v>
      </c>
      <c r="BN4" s="162">
        <f>SUM(BN5:BN12)</f>
        <v>185737.48307000002</v>
      </c>
      <c r="BO4" s="387">
        <f>IFERROR(BN4/BK4-1,0)</f>
        <v>6.3823785431661006E-2</v>
      </c>
      <c r="BP4" s="389">
        <f t="shared" ref="BP4:BP49" si="34">IFERROR(BN4/BB4-1,)</f>
        <v>0.25677737691783387</v>
      </c>
      <c r="BQ4" s="386">
        <f>SUM(BQ5:BQ12)</f>
        <v>212555.72930499996</v>
      </c>
      <c r="BR4" s="387">
        <f>IFERROR(BQ4/BN4-1,0)</f>
        <v>0.14438790593976547</v>
      </c>
      <c r="BS4" s="388">
        <f t="shared" ref="BS4:BS49" si="35">IFERROR(BQ4/BE4-1,)</f>
        <v>0.260795799116045</v>
      </c>
      <c r="BT4" s="162">
        <f>SUM(BT5:BT12)</f>
        <v>187148.80069300006</v>
      </c>
      <c r="BU4" s="387">
        <f>IFERROR(BT4/BQ4-1,0)</f>
        <v>-0.11953066941584556</v>
      </c>
      <c r="BV4" s="388">
        <f t="shared" ref="BV4:BV49" si="36">IFERROR(BT4/BH4-1,)</f>
        <v>9.2472748616866829E-2</v>
      </c>
      <c r="BW4" s="162">
        <f>SUM(BW5:BW12)</f>
        <v>202195.67086400001</v>
      </c>
      <c r="BX4" s="387">
        <f>IFERROR(BW4/BT4-1,0)</f>
        <v>8.0400569575024505E-2</v>
      </c>
      <c r="BY4" s="388">
        <f t="shared" ref="BY4:BY49" si="37">IFERROR(BW4/BK4-1,)</f>
        <v>0.15808915045633776</v>
      </c>
      <c r="BZ4" s="162">
        <f>SUM(BZ5:BZ12)</f>
        <v>233562.11076600003</v>
      </c>
      <c r="CA4" s="387">
        <f>IFERROR(BZ4/BW4-1,0)</f>
        <v>0.15512913687997587</v>
      </c>
      <c r="CB4" s="388">
        <f t="shared" ref="CB4:CB49" si="38">IFERROR(BZ4/BN4-1,)</f>
        <v>0.25748506389513226</v>
      </c>
      <c r="CD4" s="167"/>
    </row>
    <row r="5" spans="1:82" ht="16.2" customHeight="1">
      <c r="A5" s="173">
        <f t="shared" si="5"/>
        <v>4</v>
      </c>
      <c r="B5" s="33"/>
      <c r="C5" s="34" t="s">
        <v>210</v>
      </c>
      <c r="D5" s="35" t="s">
        <v>337</v>
      </c>
      <c r="E5" s="390">
        <v>21621.432669999998</v>
      </c>
      <c r="F5" s="391">
        <v>12667.620714999999</v>
      </c>
      <c r="G5" s="391">
        <v>14243.873997999999</v>
      </c>
      <c r="H5" s="391">
        <v>10471.172528999999</v>
      </c>
      <c r="I5" s="392">
        <v>15976.22969</v>
      </c>
      <c r="J5" s="393">
        <f t="shared" si="11"/>
        <v>0.52573454842365552</v>
      </c>
      <c r="K5" s="394">
        <f t="shared" si="12"/>
        <v>-0.26109291951928726</v>
      </c>
      <c r="L5" s="161">
        <v>21910.493371</v>
      </c>
      <c r="M5" s="393">
        <f t="shared" si="13"/>
        <v>0.37144331273068976</v>
      </c>
      <c r="N5" s="394">
        <f t="shared" si="14"/>
        <v>0.72964551622984097</v>
      </c>
      <c r="O5" s="161">
        <v>25418.907330999999</v>
      </c>
      <c r="P5" s="393">
        <f t="shared" si="15"/>
        <v>0.16012482697644859</v>
      </c>
      <c r="Q5" s="394">
        <f t="shared" si="16"/>
        <v>0.78455013955958197</v>
      </c>
      <c r="R5" s="161">
        <v>33976.505980000002</v>
      </c>
      <c r="S5" s="393">
        <f t="shared" si="17"/>
        <v>0.33666272659027552</v>
      </c>
      <c r="T5" s="395">
        <f t="shared" si="18"/>
        <v>2.2447661315771263</v>
      </c>
      <c r="U5" s="392">
        <v>42632.482932999999</v>
      </c>
      <c r="V5" s="393">
        <f t="shared" ref="V5:V12" si="39">(IFERROR(U5/R5-1,0))</f>
        <v>0.25476359923811076</v>
      </c>
      <c r="W5" s="394">
        <f t="shared" si="19"/>
        <v>1.6684946173304547</v>
      </c>
      <c r="X5" s="161">
        <v>40612.368906000003</v>
      </c>
      <c r="Y5" s="393">
        <f t="shared" ref="Y5:Y12" si="40">(IFERROR(X5/U5-1,0))</f>
        <v>-4.7384385989780342E-2</v>
      </c>
      <c r="Z5" s="394">
        <f t="shared" si="20"/>
        <v>0.85355793766621346</v>
      </c>
      <c r="AA5" s="161">
        <v>49343.279583000003</v>
      </c>
      <c r="AB5" s="393">
        <f t="shared" ref="AB5:AB12" si="41">(IFERROR(AA5/X5-1,0))</f>
        <v>0.21498156626145759</v>
      </c>
      <c r="AC5" s="394">
        <f t="shared" si="21"/>
        <v>0.94120380315571972</v>
      </c>
      <c r="AD5" s="161">
        <v>64383.495927999997</v>
      </c>
      <c r="AE5" s="393">
        <f t="shared" ref="AE5:AE12" si="42">(IFERROR(AD5/AA5-1,0))</f>
        <v>0.30480779697062799</v>
      </c>
      <c r="AF5" s="395">
        <f t="shared" si="22"/>
        <v>0.89494163896366574</v>
      </c>
      <c r="AG5" s="392">
        <v>66851.909599000006</v>
      </c>
      <c r="AH5" s="393">
        <f t="shared" ref="AH5:AH12" si="43">(IFERROR(AG5/AD5-1,0))</f>
        <v>3.8339230192787843E-2</v>
      </c>
      <c r="AI5" s="394">
        <f t="shared" si="23"/>
        <v>0.56809796192407025</v>
      </c>
      <c r="AJ5" s="161">
        <v>62265.016994999998</v>
      </c>
      <c r="AK5" s="393">
        <f t="shared" ref="AK5:AK12" si="44">(IFERROR(AJ5/AG5-1,0))</f>
        <v>-6.8612738686354868E-2</v>
      </c>
      <c r="AL5" s="394">
        <f t="shared" si="24"/>
        <v>0.5331540284960099</v>
      </c>
      <c r="AM5" s="161">
        <v>60804.331588000001</v>
      </c>
      <c r="AN5" s="393">
        <f t="shared" ref="AN5:AN12" si="45">(IFERROR(AM5/AJ5-1,0))</f>
        <v>-2.3459166599397063E-2</v>
      </c>
      <c r="AO5" s="394">
        <f t="shared" si="25"/>
        <v>0.232271792670802</v>
      </c>
      <c r="AP5" s="161">
        <v>42788.254095999997</v>
      </c>
      <c r="AQ5" s="393">
        <f t="shared" ref="AQ5:AQ12" si="46">(IFERROR(AP5/AM5-1,0))</f>
        <v>-0.29629595493416383</v>
      </c>
      <c r="AR5" s="395">
        <f t="shared" si="26"/>
        <v>-0.33541580059818343</v>
      </c>
      <c r="AS5" s="392">
        <v>57476.614688000001</v>
      </c>
      <c r="AT5" s="393">
        <f t="shared" ref="AT5:AT12" si="47">(IFERROR(AS5/AP5-1,0))</f>
        <v>0.34328020393272185</v>
      </c>
      <c r="AU5" s="394">
        <f t="shared" si="27"/>
        <v>-0.14023974733461086</v>
      </c>
      <c r="AV5" s="161">
        <v>48044.219129999998</v>
      </c>
      <c r="AW5" s="393">
        <f t="shared" ref="AW5:AW12" si="48">(IFERROR(AV5/AS5-1,0))</f>
        <v>-0.16410840494350309</v>
      </c>
      <c r="AX5" s="394">
        <f t="shared" si="28"/>
        <v>-0.22839145560888485</v>
      </c>
      <c r="AY5" s="161">
        <v>66668.390455000001</v>
      </c>
      <c r="AZ5" s="393">
        <f t="shared" ref="AZ5:AZ12" si="49">(IFERROR(AY5/AV5-1,0))</f>
        <v>0.38764645699841571</v>
      </c>
      <c r="BA5" s="394">
        <f t="shared" si="29"/>
        <v>9.6441465827367123E-2</v>
      </c>
      <c r="BB5" s="161">
        <v>26004.48544</v>
      </c>
      <c r="BC5" s="393">
        <f t="shared" ref="BC5:BC12" si="50">(IFERROR(BB5/AY5-1,0))</f>
        <v>-0.60994280404065593</v>
      </c>
      <c r="BD5" s="395">
        <f t="shared" si="30"/>
        <v>-0.39225177588091875</v>
      </c>
      <c r="BE5" s="392">
        <v>13182.789149</v>
      </c>
      <c r="BF5" s="393">
        <f t="shared" ref="BF5:BF12" si="51">(IFERROR(BE5/BB5-1,0))</f>
        <v>-0.49305710434391892</v>
      </c>
      <c r="BG5" s="394">
        <f t="shared" si="31"/>
        <v>-0.77064082113116672</v>
      </c>
      <c r="BH5" s="161">
        <v>10083.952676000001</v>
      </c>
      <c r="BI5" s="393">
        <f t="shared" ref="BI5:BI12" si="52">(IFERROR(BH5/BE5-1,0))</f>
        <v>-0.23506683130368256</v>
      </c>
      <c r="BJ5" s="394">
        <f t="shared" si="32"/>
        <v>-0.79011100901204301</v>
      </c>
      <c r="BK5" s="161">
        <v>6940.6655010000004</v>
      </c>
      <c r="BL5" s="393">
        <f t="shared" ref="BL5:BL12" si="53">(IFERROR(BK5/BH5-1,0))</f>
        <v>-0.31171181341232235</v>
      </c>
      <c r="BM5" s="394">
        <f t="shared" si="33"/>
        <v>-0.89589270936899501</v>
      </c>
      <c r="BN5" s="161">
        <v>18336.205417000001</v>
      </c>
      <c r="BO5" s="393">
        <f t="shared" ref="BO5:BO12" si="54">(IFERROR(BN5/BK5-1,0))</f>
        <v>1.6418511905462307</v>
      </c>
      <c r="BP5" s="395">
        <f t="shared" si="34"/>
        <v>-0.29488297473499248</v>
      </c>
      <c r="BQ5" s="392">
        <v>50606.434802000003</v>
      </c>
      <c r="BR5" s="393">
        <f t="shared" ref="BR5:BR12" si="55">(IFERROR(BQ5/BN5-1,0))</f>
        <v>1.7599186228073878</v>
      </c>
      <c r="BS5" s="394">
        <f t="shared" si="35"/>
        <v>2.8388260807341235</v>
      </c>
      <c r="BT5" s="161">
        <v>24273.216864000002</v>
      </c>
      <c r="BU5" s="393">
        <f t="shared" ref="BU5:BU12" si="56">(IFERROR(BT5/BQ5-1,0))</f>
        <v>-0.52035315352741063</v>
      </c>
      <c r="BV5" s="394">
        <f t="shared" si="36"/>
        <v>1.4071133258856636</v>
      </c>
      <c r="BW5" s="161">
        <v>3190.0688980000004</v>
      </c>
      <c r="BX5" s="393">
        <f t="shared" ref="BX5:BX12" si="57">(IFERROR(BW5/BT5-1,0))</f>
        <v>-0.86857659139810006</v>
      </c>
      <c r="BY5" s="394">
        <f t="shared" si="37"/>
        <v>-0.54037996824074286</v>
      </c>
      <c r="BZ5" s="161">
        <v>22745.070820000001</v>
      </c>
      <c r="CA5" s="393">
        <f t="shared" ref="CA5:CA12" si="58">(IFERROR(BZ5/BW5-1,0))</f>
        <v>6.1299622507400775</v>
      </c>
      <c r="CB5" s="394">
        <f t="shared" si="38"/>
        <v>0.24044589939597971</v>
      </c>
      <c r="CD5" s="157"/>
    </row>
    <row r="6" spans="1:82" ht="16.2" customHeight="1">
      <c r="A6" s="173">
        <f t="shared" si="5"/>
        <v>5</v>
      </c>
      <c r="B6" s="33"/>
      <c r="C6" s="34" t="s">
        <v>211</v>
      </c>
      <c r="D6" s="35" t="s">
        <v>123</v>
      </c>
      <c r="E6" s="390">
        <v>203.91583299999999</v>
      </c>
      <c r="F6" s="391">
        <v>11000</v>
      </c>
      <c r="G6" s="391">
        <v>6000</v>
      </c>
      <c r="H6" s="391">
        <v>6000</v>
      </c>
      <c r="I6" s="392">
        <v>6000</v>
      </c>
      <c r="J6" s="393">
        <f t="shared" si="11"/>
        <v>0</v>
      </c>
      <c r="K6" s="394">
        <f t="shared" si="12"/>
        <v>28.423904518488275</v>
      </c>
      <c r="L6" s="161" t="s">
        <v>29</v>
      </c>
      <c r="M6" s="393">
        <f t="shared" si="13"/>
        <v>0</v>
      </c>
      <c r="N6" s="394">
        <f t="shared" si="14"/>
        <v>0</v>
      </c>
      <c r="O6" s="161">
        <v>4000</v>
      </c>
      <c r="P6" s="393">
        <f t="shared" si="15"/>
        <v>0</v>
      </c>
      <c r="Q6" s="394">
        <f t="shared" si="16"/>
        <v>-0.33333333333333337</v>
      </c>
      <c r="R6" s="161">
        <v>7000</v>
      </c>
      <c r="S6" s="393">
        <f t="shared" si="17"/>
        <v>0.75</v>
      </c>
      <c r="T6" s="395">
        <f t="shared" si="18"/>
        <v>0.16666666666666674</v>
      </c>
      <c r="U6" s="392">
        <v>7000</v>
      </c>
      <c r="V6" s="393">
        <f t="shared" si="39"/>
        <v>0</v>
      </c>
      <c r="W6" s="394">
        <f t="shared" si="19"/>
        <v>0.16666666666666674</v>
      </c>
      <c r="X6" s="161">
        <v>7240.7064639999999</v>
      </c>
      <c r="Y6" s="393">
        <f t="shared" si="40"/>
        <v>3.4386637714285628E-2</v>
      </c>
      <c r="Z6" s="394">
        <f t="shared" si="20"/>
        <v>0</v>
      </c>
      <c r="AA6" s="161">
        <v>3240.7064639999999</v>
      </c>
      <c r="AB6" s="393">
        <f t="shared" si="41"/>
        <v>-0.55243228266296418</v>
      </c>
      <c r="AC6" s="394">
        <f t="shared" si="21"/>
        <v>-0.18982338399999998</v>
      </c>
      <c r="AD6" s="161">
        <v>3240.7064639999999</v>
      </c>
      <c r="AE6" s="393">
        <f t="shared" si="42"/>
        <v>0</v>
      </c>
      <c r="AF6" s="395">
        <f t="shared" si="22"/>
        <v>-0.53704193371428577</v>
      </c>
      <c r="AG6" s="392">
        <v>3240.7064639999999</v>
      </c>
      <c r="AH6" s="393">
        <f t="shared" si="43"/>
        <v>0</v>
      </c>
      <c r="AI6" s="394">
        <f t="shared" si="23"/>
        <v>-0.53704193371428577</v>
      </c>
      <c r="AJ6" s="161">
        <v>3240.7064639999999</v>
      </c>
      <c r="AK6" s="393">
        <f t="shared" si="44"/>
        <v>0</v>
      </c>
      <c r="AL6" s="394">
        <f t="shared" si="24"/>
        <v>-0.55243228266296418</v>
      </c>
      <c r="AM6" s="161">
        <v>3240.7064639999999</v>
      </c>
      <c r="AN6" s="393">
        <f t="shared" si="45"/>
        <v>0</v>
      </c>
      <c r="AO6" s="394">
        <f t="shared" si="25"/>
        <v>0</v>
      </c>
      <c r="AP6" s="161">
        <v>0</v>
      </c>
      <c r="AQ6" s="393">
        <f t="shared" si="46"/>
        <v>-1</v>
      </c>
      <c r="AR6" s="395">
        <f t="shared" si="26"/>
        <v>-1</v>
      </c>
      <c r="AS6" s="392">
        <v>0</v>
      </c>
      <c r="AT6" s="393">
        <f t="shared" si="47"/>
        <v>0</v>
      </c>
      <c r="AU6" s="394">
        <f t="shared" si="27"/>
        <v>-1</v>
      </c>
      <c r="AV6" s="161">
        <v>20000</v>
      </c>
      <c r="AW6" s="393">
        <f t="shared" si="48"/>
        <v>0</v>
      </c>
      <c r="AX6" s="394">
        <f t="shared" si="28"/>
        <v>5.1714938462257471</v>
      </c>
      <c r="AY6" s="161">
        <v>18315.285199999998</v>
      </c>
      <c r="AZ6" s="393">
        <f t="shared" si="49"/>
        <v>-8.4235740000000114E-2</v>
      </c>
      <c r="BA6" s="394">
        <f t="shared" si="29"/>
        <v>4.651633495183475</v>
      </c>
      <c r="BB6" s="161">
        <v>65377.445899999999</v>
      </c>
      <c r="BC6" s="393">
        <f t="shared" si="50"/>
        <v>2.5695565308477972</v>
      </c>
      <c r="BD6" s="395">
        <f t="shared" si="30"/>
        <v>0</v>
      </c>
      <c r="BE6" s="392">
        <v>95521.045899999997</v>
      </c>
      <c r="BF6" s="393">
        <f t="shared" si="51"/>
        <v>0.46107032150058336</v>
      </c>
      <c r="BG6" s="394">
        <f t="shared" si="31"/>
        <v>0</v>
      </c>
      <c r="BH6" s="161">
        <v>96079.045899999997</v>
      </c>
      <c r="BI6" s="393">
        <f t="shared" si="52"/>
        <v>5.8416445793962879E-3</v>
      </c>
      <c r="BJ6" s="394">
        <f t="shared" si="32"/>
        <v>3.8039522950000002</v>
      </c>
      <c r="BK6" s="161">
        <v>88135.269899999999</v>
      </c>
      <c r="BL6" s="393">
        <f t="shared" si="53"/>
        <v>-8.2679588723934216E-2</v>
      </c>
      <c r="BM6" s="394">
        <f t="shared" si="33"/>
        <v>3.8121156147762312</v>
      </c>
      <c r="BN6" s="161">
        <v>90365.422000000006</v>
      </c>
      <c r="BO6" s="393">
        <f t="shared" si="54"/>
        <v>2.5303741652239475E-2</v>
      </c>
      <c r="BP6" s="395">
        <f t="shared" si="34"/>
        <v>0.38221095602635047</v>
      </c>
      <c r="BQ6" s="392">
        <v>78221.822</v>
      </c>
      <c r="BR6" s="393">
        <f t="shared" si="55"/>
        <v>-0.13438326000403122</v>
      </c>
      <c r="BS6" s="394">
        <f t="shared" si="35"/>
        <v>-0.18110379484444061</v>
      </c>
      <c r="BT6" s="161">
        <v>80681.022000000012</v>
      </c>
      <c r="BU6" s="393">
        <f t="shared" si="56"/>
        <v>3.1438797219528025E-2</v>
      </c>
      <c r="BV6" s="394">
        <f t="shared" si="36"/>
        <v>-0.16026412164861004</v>
      </c>
      <c r="BW6" s="161">
        <v>76644.222000000009</v>
      </c>
      <c r="BX6" s="393">
        <f t="shared" si="57"/>
        <v>-5.0034071209459907E-2</v>
      </c>
      <c r="BY6" s="394">
        <f t="shared" si="37"/>
        <v>-0.13037967561724106</v>
      </c>
      <c r="BZ6" s="161">
        <v>135296.36077600002</v>
      </c>
      <c r="CA6" s="393">
        <f t="shared" si="58"/>
        <v>0.76525192957141641</v>
      </c>
      <c r="CB6" s="394">
        <f t="shared" si="38"/>
        <v>0.49721384332161933</v>
      </c>
    </row>
    <row r="7" spans="1:82" ht="16.2" customHeight="1">
      <c r="A7" s="173">
        <f t="shared" si="5"/>
        <v>6</v>
      </c>
      <c r="B7" s="33"/>
      <c r="C7" s="34" t="s">
        <v>212</v>
      </c>
      <c r="D7" s="35" t="s">
        <v>338</v>
      </c>
      <c r="E7" s="390" t="s">
        <v>29</v>
      </c>
      <c r="F7" s="391" t="s">
        <v>29</v>
      </c>
      <c r="G7" s="391" t="s">
        <v>29</v>
      </c>
      <c r="H7" s="391" t="s">
        <v>29</v>
      </c>
      <c r="I7" s="392" t="s">
        <v>29</v>
      </c>
      <c r="J7" s="393">
        <f t="shared" si="11"/>
        <v>0</v>
      </c>
      <c r="K7" s="394">
        <f t="shared" si="12"/>
        <v>0</v>
      </c>
      <c r="L7" s="161" t="s">
        <v>29</v>
      </c>
      <c r="M7" s="393">
        <f t="shared" si="13"/>
        <v>0</v>
      </c>
      <c r="N7" s="394">
        <f t="shared" si="14"/>
        <v>0</v>
      </c>
      <c r="O7" s="161">
        <v>4002.3541150000001</v>
      </c>
      <c r="P7" s="393">
        <f t="shared" si="15"/>
        <v>0</v>
      </c>
      <c r="Q7" s="394">
        <f t="shared" si="16"/>
        <v>0</v>
      </c>
      <c r="R7" s="161">
        <v>4047.4812969999998</v>
      </c>
      <c r="S7" s="393">
        <f t="shared" si="17"/>
        <v>1.1275159744329466E-2</v>
      </c>
      <c r="T7" s="395">
        <f t="shared" si="18"/>
        <v>0</v>
      </c>
      <c r="U7" s="392">
        <v>4014.842893</v>
      </c>
      <c r="V7" s="393">
        <f t="shared" si="39"/>
        <v>-8.0638801281655015E-3</v>
      </c>
      <c r="W7" s="394">
        <f t="shared" si="19"/>
        <v>0</v>
      </c>
      <c r="X7" s="161">
        <v>4072.4588530000001</v>
      </c>
      <c r="Y7" s="393">
        <f t="shared" si="40"/>
        <v>1.4350738381433414E-2</v>
      </c>
      <c r="Z7" s="394">
        <f t="shared" si="20"/>
        <v>0</v>
      </c>
      <c r="AA7" s="161">
        <v>0</v>
      </c>
      <c r="AB7" s="393">
        <f t="shared" si="41"/>
        <v>-1</v>
      </c>
      <c r="AC7" s="394">
        <f t="shared" si="21"/>
        <v>-1</v>
      </c>
      <c r="AD7" s="161">
        <v>0</v>
      </c>
      <c r="AE7" s="393">
        <f t="shared" si="42"/>
        <v>0</v>
      </c>
      <c r="AF7" s="395">
        <f t="shared" si="22"/>
        <v>-1</v>
      </c>
      <c r="AG7" s="392">
        <v>4962.1186070000003</v>
      </c>
      <c r="AH7" s="393">
        <f t="shared" si="43"/>
        <v>0</v>
      </c>
      <c r="AI7" s="394">
        <f t="shared" si="23"/>
        <v>0.23594340781095169</v>
      </c>
      <c r="AJ7" s="161">
        <v>5003.6268540000001</v>
      </c>
      <c r="AK7" s="393">
        <f t="shared" si="44"/>
        <v>8.3650251611164794E-3</v>
      </c>
      <c r="AL7" s="394">
        <f t="shared" si="24"/>
        <v>0.22865006980096303</v>
      </c>
      <c r="AM7" s="161">
        <v>5176.1275990000004</v>
      </c>
      <c r="AN7" s="393">
        <f t="shared" si="45"/>
        <v>3.4475141738856907E-2</v>
      </c>
      <c r="AO7" s="394">
        <f t="shared" si="25"/>
        <v>0</v>
      </c>
      <c r="AP7" s="161">
        <v>5125.0814609999998</v>
      </c>
      <c r="AQ7" s="393">
        <f t="shared" si="46"/>
        <v>-9.8618391884045531E-3</v>
      </c>
      <c r="AR7" s="395">
        <f t="shared" si="26"/>
        <v>0</v>
      </c>
      <c r="AS7" s="392">
        <v>0</v>
      </c>
      <c r="AT7" s="393">
        <f t="shared" si="47"/>
        <v>-1</v>
      </c>
      <c r="AU7" s="394">
        <f t="shared" si="27"/>
        <v>-1</v>
      </c>
      <c r="AV7" s="161">
        <v>0</v>
      </c>
      <c r="AW7" s="393">
        <f t="shared" si="48"/>
        <v>0</v>
      </c>
      <c r="AX7" s="394">
        <f t="shared" si="28"/>
        <v>-1</v>
      </c>
      <c r="AY7" s="161" t="s">
        <v>29</v>
      </c>
      <c r="AZ7" s="393">
        <f t="shared" si="49"/>
        <v>0</v>
      </c>
      <c r="BA7" s="394">
        <f t="shared" si="29"/>
        <v>0</v>
      </c>
      <c r="BB7" s="161">
        <v>20198.635245000001</v>
      </c>
      <c r="BC7" s="393">
        <f t="shared" si="50"/>
        <v>0</v>
      </c>
      <c r="BD7" s="395">
        <f t="shared" si="30"/>
        <v>2.9411344773159698</v>
      </c>
      <c r="BE7" s="392">
        <v>20394.319912999999</v>
      </c>
      <c r="BF7" s="393">
        <f t="shared" si="51"/>
        <v>9.6880143448523359E-3</v>
      </c>
      <c r="BG7" s="394">
        <f t="shared" si="31"/>
        <v>0</v>
      </c>
      <c r="BH7" s="161">
        <v>24603.642097</v>
      </c>
      <c r="BI7" s="393">
        <f t="shared" si="52"/>
        <v>0.20639679096711827</v>
      </c>
      <c r="BJ7" s="394">
        <f t="shared" si="32"/>
        <v>0</v>
      </c>
      <c r="BK7" s="161">
        <v>27834.790327999999</v>
      </c>
      <c r="BL7" s="393">
        <f t="shared" si="53"/>
        <v>0.13132804559020883</v>
      </c>
      <c r="BM7" s="394">
        <f t="shared" si="33"/>
        <v>0</v>
      </c>
      <c r="BN7" s="161">
        <v>28155.177630999999</v>
      </c>
      <c r="BO7" s="393">
        <f t="shared" si="54"/>
        <v>1.1510318533914488E-2</v>
      </c>
      <c r="BP7" s="395">
        <f t="shared" si="34"/>
        <v>0.39391485065653487</v>
      </c>
      <c r="BQ7" s="392">
        <v>28428.606500999998</v>
      </c>
      <c r="BR7" s="393">
        <f t="shared" si="55"/>
        <v>9.7114951140973016E-3</v>
      </c>
      <c r="BS7" s="394">
        <f t="shared" si="35"/>
        <v>0.3939472668014139</v>
      </c>
      <c r="BT7" s="161">
        <v>28641.943885000001</v>
      </c>
      <c r="BU7" s="393">
        <f t="shared" si="56"/>
        <v>7.5043208323453126E-3</v>
      </c>
      <c r="BV7" s="394">
        <f t="shared" si="36"/>
        <v>0.16413430873685186</v>
      </c>
      <c r="BW7" s="161">
        <v>28395.869461999999</v>
      </c>
      <c r="BX7" s="393">
        <f t="shared" si="57"/>
        <v>-8.5914009184576701E-3</v>
      </c>
      <c r="BY7" s="394">
        <f t="shared" si="37"/>
        <v>2.0157476574759414E-2</v>
      </c>
      <c r="BZ7" s="161">
        <v>0</v>
      </c>
      <c r="CA7" s="393">
        <f t="shared" si="58"/>
        <v>-1</v>
      </c>
      <c r="CB7" s="394">
        <f t="shared" si="38"/>
        <v>-1</v>
      </c>
    </row>
    <row r="8" spans="1:82" ht="26.4">
      <c r="A8" s="173">
        <f t="shared" si="5"/>
        <v>7</v>
      </c>
      <c r="B8" s="33"/>
      <c r="C8" s="34" t="s">
        <v>213</v>
      </c>
      <c r="D8" s="161" t="s">
        <v>386</v>
      </c>
      <c r="E8" s="390">
        <v>1941.696412</v>
      </c>
      <c r="F8" s="391">
        <v>2177.351537</v>
      </c>
      <c r="G8" s="391">
        <v>3068.1986059999999</v>
      </c>
      <c r="H8" s="391">
        <v>2541.630584</v>
      </c>
      <c r="I8" s="392">
        <v>3474.13447</v>
      </c>
      <c r="J8" s="393">
        <f t="shared" si="11"/>
        <v>0.36689198338667772</v>
      </c>
      <c r="K8" s="394">
        <f t="shared" si="12"/>
        <v>0.78922639426497532</v>
      </c>
      <c r="L8" s="161">
        <v>4594.1883779999998</v>
      </c>
      <c r="M8" s="393">
        <f t="shared" si="13"/>
        <v>0.32239797211994503</v>
      </c>
      <c r="N8" s="394">
        <f t="shared" si="14"/>
        <v>1.1099892690410331</v>
      </c>
      <c r="O8" s="161">
        <v>3480.506081</v>
      </c>
      <c r="P8" s="393">
        <f t="shared" si="15"/>
        <v>-0.24241110841972524</v>
      </c>
      <c r="Q8" s="394">
        <f t="shared" si="16"/>
        <v>0.13438096027868407</v>
      </c>
      <c r="R8" s="161">
        <v>3127.5130380000001</v>
      </c>
      <c r="S8" s="393">
        <f t="shared" si="17"/>
        <v>-0.10142003340461914</v>
      </c>
      <c r="T8" s="395">
        <f t="shared" si="18"/>
        <v>0.23051440193088268</v>
      </c>
      <c r="U8" s="392">
        <v>4041.9104139999999</v>
      </c>
      <c r="V8" s="393">
        <f t="shared" si="39"/>
        <v>0.29237204286276741</v>
      </c>
      <c r="W8" s="394">
        <f t="shared" si="19"/>
        <v>0.1634294667932068</v>
      </c>
      <c r="X8" s="161">
        <v>3174.6593779999998</v>
      </c>
      <c r="Y8" s="393">
        <f t="shared" si="40"/>
        <v>-0.21456463582074836</v>
      </c>
      <c r="Z8" s="394">
        <f t="shared" si="20"/>
        <v>-0.30898362957810788</v>
      </c>
      <c r="AA8" s="161">
        <v>3101.0599029999998</v>
      </c>
      <c r="AB8" s="393">
        <f t="shared" si="41"/>
        <v>-2.3183424184035406E-2</v>
      </c>
      <c r="AC8" s="394">
        <f t="shared" si="21"/>
        <v>-0.10902040369111488</v>
      </c>
      <c r="AD8" s="161">
        <v>3466.866129</v>
      </c>
      <c r="AE8" s="393">
        <f t="shared" si="42"/>
        <v>0.11796167679512259</v>
      </c>
      <c r="AF8" s="395">
        <f t="shared" si="22"/>
        <v>0.10850573183126078</v>
      </c>
      <c r="AG8" s="392">
        <v>4437.1865639999996</v>
      </c>
      <c r="AH8" s="393">
        <f t="shared" si="43"/>
        <v>0.27988402173460436</v>
      </c>
      <c r="AI8" s="394">
        <f t="shared" si="23"/>
        <v>9.779438669171836E-2</v>
      </c>
      <c r="AJ8" s="161">
        <v>3853.9793020000002</v>
      </c>
      <c r="AK8" s="393">
        <f t="shared" si="44"/>
        <v>-0.1314362724190381</v>
      </c>
      <c r="AL8" s="394">
        <f t="shared" si="24"/>
        <v>0.21398198770791099</v>
      </c>
      <c r="AM8" s="161">
        <v>3726.1147019999999</v>
      </c>
      <c r="AN8" s="393">
        <f t="shared" si="45"/>
        <v>-3.3177292865492536E-2</v>
      </c>
      <c r="AO8" s="394">
        <f t="shared" si="25"/>
        <v>0.20156166554387256</v>
      </c>
      <c r="AP8" s="161">
        <v>2115.9017739999999</v>
      </c>
      <c r="AQ8" s="393">
        <f t="shared" si="46"/>
        <v>-0.43214260879723176</v>
      </c>
      <c r="AR8" s="395">
        <f t="shared" si="26"/>
        <v>-0.3896788352164261</v>
      </c>
      <c r="AS8" s="392">
        <v>5946.614313</v>
      </c>
      <c r="AT8" s="393">
        <f t="shared" si="47"/>
        <v>1.8104396839548187</v>
      </c>
      <c r="AU8" s="394">
        <f t="shared" si="27"/>
        <v>0.34017676003221586</v>
      </c>
      <c r="AV8" s="161">
        <v>5349.6292329999997</v>
      </c>
      <c r="AW8" s="393">
        <f t="shared" si="48"/>
        <v>-0.10039075153990074</v>
      </c>
      <c r="AX8" s="394">
        <f t="shared" si="28"/>
        <v>0.38807938854882806</v>
      </c>
      <c r="AY8" s="161">
        <v>8568.3109889999996</v>
      </c>
      <c r="AZ8" s="393">
        <f t="shared" si="49"/>
        <v>0.60166445482708841</v>
      </c>
      <c r="BA8" s="394">
        <f t="shared" si="29"/>
        <v>1.2995295835635283</v>
      </c>
      <c r="BB8" s="161">
        <v>8003.9832100000003</v>
      </c>
      <c r="BC8" s="393">
        <f t="shared" si="50"/>
        <v>-6.5862196146298069E-2</v>
      </c>
      <c r="BD8" s="395">
        <f t="shared" si="30"/>
        <v>2.7827763596364377</v>
      </c>
      <c r="BE8" s="392">
        <v>11228.500811</v>
      </c>
      <c r="BF8" s="393">
        <f t="shared" si="51"/>
        <v>0.40286411357926877</v>
      </c>
      <c r="BG8" s="394">
        <f t="shared" si="31"/>
        <v>0.88821743264115405</v>
      </c>
      <c r="BH8" s="161">
        <v>13654.072505</v>
      </c>
      <c r="BI8" s="393">
        <f t="shared" si="52"/>
        <v>0.2160191939091094</v>
      </c>
      <c r="BJ8" s="394">
        <f t="shared" si="32"/>
        <v>1.5523399679313816</v>
      </c>
      <c r="BK8" s="161">
        <v>17429.199883000001</v>
      </c>
      <c r="BL8" s="393">
        <f t="shared" si="53"/>
        <v>0.27648361883369099</v>
      </c>
      <c r="BM8" s="394">
        <f t="shared" si="33"/>
        <v>1.0341465086147799</v>
      </c>
      <c r="BN8" s="161">
        <v>17710.839993000001</v>
      </c>
      <c r="BO8" s="393">
        <f t="shared" si="54"/>
        <v>1.615909576404051E-2</v>
      </c>
      <c r="BP8" s="395">
        <f t="shared" si="34"/>
        <v>1.2127532665076641</v>
      </c>
      <c r="BQ8" s="392">
        <v>24018.258822</v>
      </c>
      <c r="BR8" s="393">
        <f t="shared" si="55"/>
        <v>0.35613323995321111</v>
      </c>
      <c r="BS8" s="394">
        <f t="shared" si="35"/>
        <v>1.1390441365485331</v>
      </c>
      <c r="BT8" s="161">
        <v>31849.189924000002</v>
      </c>
      <c r="BU8" s="393">
        <f t="shared" si="56"/>
        <v>0.32604074924977944</v>
      </c>
      <c r="BV8" s="394">
        <f t="shared" si="36"/>
        <v>1.3325780577433664</v>
      </c>
      <c r="BW8" s="161">
        <v>32839.930093000003</v>
      </c>
      <c r="BX8" s="393">
        <f t="shared" si="57"/>
        <v>3.1107232911234073E-2</v>
      </c>
      <c r="BY8" s="394">
        <f t="shared" si="37"/>
        <v>0.88419034226758941</v>
      </c>
      <c r="BZ8" s="161">
        <v>38651.087958000004</v>
      </c>
      <c r="CA8" s="393">
        <f t="shared" si="58"/>
        <v>0.17695402665423687</v>
      </c>
      <c r="CB8" s="394">
        <f t="shared" si="38"/>
        <v>1.1823407570322124</v>
      </c>
    </row>
    <row r="9" spans="1:82" ht="16.2" customHeight="1">
      <c r="A9" s="173">
        <f t="shared" si="5"/>
        <v>8</v>
      </c>
      <c r="B9" s="33"/>
      <c r="C9" s="34" t="s">
        <v>214</v>
      </c>
      <c r="D9" s="35" t="s">
        <v>46</v>
      </c>
      <c r="E9" s="390">
        <v>5073.6190749999996</v>
      </c>
      <c r="F9" s="391">
        <v>4701.8100649999997</v>
      </c>
      <c r="G9" s="391">
        <v>4850.5691049999996</v>
      </c>
      <c r="H9" s="391">
        <v>5906.6032720000003</v>
      </c>
      <c r="I9" s="392">
        <v>6407.3697910000001</v>
      </c>
      <c r="J9" s="393">
        <f t="shared" si="11"/>
        <v>8.4780794636041046E-2</v>
      </c>
      <c r="K9" s="394">
        <f t="shared" si="12"/>
        <v>0.26287955329007451</v>
      </c>
      <c r="L9" s="161">
        <v>6137.5351039999996</v>
      </c>
      <c r="M9" s="393">
        <f t="shared" si="13"/>
        <v>-4.2113175265616642E-2</v>
      </c>
      <c r="N9" s="394">
        <f t="shared" si="14"/>
        <v>0.30535581385718946</v>
      </c>
      <c r="O9" s="161">
        <v>7680.838025</v>
      </c>
      <c r="P9" s="393">
        <f t="shared" si="15"/>
        <v>0.25145321286947708</v>
      </c>
      <c r="Q9" s="394">
        <f t="shared" si="16"/>
        <v>0.58349213437296266</v>
      </c>
      <c r="R9" s="161">
        <v>8722.7339310000007</v>
      </c>
      <c r="S9" s="393">
        <f t="shared" si="17"/>
        <v>0.13564872773111247</v>
      </c>
      <c r="T9" s="395">
        <f t="shared" si="18"/>
        <v>0.47677667338007068</v>
      </c>
      <c r="U9" s="392">
        <v>9408.7447699999993</v>
      </c>
      <c r="V9" s="393">
        <f t="shared" si="39"/>
        <v>7.864631025394031E-2</v>
      </c>
      <c r="W9" s="394">
        <f t="shared" si="19"/>
        <v>0.46842543460123509</v>
      </c>
      <c r="X9" s="161">
        <v>11140.338174</v>
      </c>
      <c r="Y9" s="393">
        <f t="shared" si="40"/>
        <v>0.18404085202961684</v>
      </c>
      <c r="Z9" s="394">
        <f t="shared" si="20"/>
        <v>0.81511600100495341</v>
      </c>
      <c r="AA9" s="161">
        <v>12089.852884</v>
      </c>
      <c r="AB9" s="393">
        <f t="shared" si="41"/>
        <v>8.5232126275666786E-2</v>
      </c>
      <c r="AC9" s="394">
        <f t="shared" si="21"/>
        <v>0.57402783975515481</v>
      </c>
      <c r="AD9" s="161">
        <v>9940.2947380000005</v>
      </c>
      <c r="AE9" s="393">
        <f t="shared" si="42"/>
        <v>-0.17779853622906994</v>
      </c>
      <c r="AF9" s="395">
        <f t="shared" si="22"/>
        <v>0.13958476970997258</v>
      </c>
      <c r="AG9" s="392">
        <v>9188.7777580000002</v>
      </c>
      <c r="AH9" s="393">
        <f t="shared" si="43"/>
        <v>-7.5603088219012515E-2</v>
      </c>
      <c r="AI9" s="394">
        <f t="shared" si="23"/>
        <v>-2.3378996601264967E-2</v>
      </c>
      <c r="AJ9" s="161">
        <v>10023.948367000001</v>
      </c>
      <c r="AK9" s="393">
        <f t="shared" si="44"/>
        <v>9.0890282798806288E-2</v>
      </c>
      <c r="AL9" s="394">
        <f t="shared" si="24"/>
        <v>-0.10021148277217451</v>
      </c>
      <c r="AM9" s="161">
        <v>12690.405835</v>
      </c>
      <c r="AN9" s="393">
        <f t="shared" si="45"/>
        <v>0.26600869940414751</v>
      </c>
      <c r="AO9" s="394">
        <f t="shared" si="25"/>
        <v>4.9674132246454894E-2</v>
      </c>
      <c r="AP9" s="161">
        <v>16465.363683</v>
      </c>
      <c r="AQ9" s="393">
        <f t="shared" si="46"/>
        <v>0.29746549456981963</v>
      </c>
      <c r="AR9" s="395">
        <f t="shared" si="26"/>
        <v>0.6564261037508079</v>
      </c>
      <c r="AS9" s="392">
        <v>18897.354263000001</v>
      </c>
      <c r="AT9" s="393">
        <f t="shared" si="47"/>
        <v>0.14770342318712104</v>
      </c>
      <c r="AU9" s="394">
        <f t="shared" si="27"/>
        <v>1.0565688670125306</v>
      </c>
      <c r="AV9" s="161">
        <v>22425.612138</v>
      </c>
      <c r="AW9" s="393">
        <f t="shared" si="48"/>
        <v>0.18670644715107754</v>
      </c>
      <c r="AX9" s="394">
        <f t="shared" si="28"/>
        <v>1.2372034768083715</v>
      </c>
      <c r="AY9" s="161">
        <v>25110.388919000001</v>
      </c>
      <c r="AZ9" s="393">
        <f t="shared" si="49"/>
        <v>0.11971921945669739</v>
      </c>
      <c r="BA9" s="394">
        <f t="shared" si="29"/>
        <v>0.978690772027623</v>
      </c>
      <c r="BB9" s="161">
        <v>23397.666986</v>
      </c>
      <c r="BC9" s="393">
        <f t="shared" si="50"/>
        <v>-6.8207702338853649E-2</v>
      </c>
      <c r="BD9" s="395">
        <f t="shared" si="30"/>
        <v>0.42102339410561562</v>
      </c>
      <c r="BE9" s="392">
        <v>22444.798663000001</v>
      </c>
      <c r="BF9" s="393">
        <f t="shared" si="51"/>
        <v>-4.0724928838851704E-2</v>
      </c>
      <c r="BG9" s="394">
        <f t="shared" si="31"/>
        <v>0.18772174933216479</v>
      </c>
      <c r="BH9" s="161">
        <v>22393.907862</v>
      </c>
      <c r="BI9" s="393">
        <f t="shared" si="52"/>
        <v>-2.2673761419786942E-3</v>
      </c>
      <c r="BJ9" s="394">
        <f t="shared" si="32"/>
        <v>-1.4137529805162696E-3</v>
      </c>
      <c r="BK9" s="161">
        <v>21607.03225</v>
      </c>
      <c r="BL9" s="393">
        <f t="shared" si="53"/>
        <v>-3.513793201477089E-2</v>
      </c>
      <c r="BM9" s="394">
        <f t="shared" si="33"/>
        <v>-0.13951821615750259</v>
      </c>
      <c r="BN9" s="161">
        <v>19434.327936000002</v>
      </c>
      <c r="BO9" s="393">
        <f t="shared" si="54"/>
        <v>-0.10055542514405225</v>
      </c>
      <c r="BP9" s="395">
        <f t="shared" si="34"/>
        <v>-0.16939035213944464</v>
      </c>
      <c r="BQ9" s="392">
        <v>19355.875768000002</v>
      </c>
      <c r="BR9" s="393">
        <f t="shared" si="55"/>
        <v>-4.036783173483216E-3</v>
      </c>
      <c r="BS9" s="394">
        <f t="shared" si="35"/>
        <v>-0.13762310553010459</v>
      </c>
      <c r="BT9" s="161">
        <v>17860.255970999999</v>
      </c>
      <c r="BU9" s="393">
        <f t="shared" si="56"/>
        <v>-7.7269549305158725E-2</v>
      </c>
      <c r="BV9" s="394">
        <f t="shared" si="36"/>
        <v>-0.20245023418592833</v>
      </c>
      <c r="BW9" s="161">
        <v>16736.942158999998</v>
      </c>
      <c r="BX9" s="393">
        <f t="shared" si="57"/>
        <v>-6.2894608779624717E-2</v>
      </c>
      <c r="BY9" s="394">
        <f t="shared" si="37"/>
        <v>-0.22539375304537723</v>
      </c>
      <c r="BZ9" s="161">
        <v>29999.806868</v>
      </c>
      <c r="CA9" s="393">
        <f t="shared" si="58"/>
        <v>0.79243057560954333</v>
      </c>
      <c r="CB9" s="394">
        <f t="shared" si="38"/>
        <v>0.54365033701158172</v>
      </c>
    </row>
    <row r="10" spans="1:82" ht="16.2" customHeight="1">
      <c r="A10" s="173">
        <f t="shared" si="5"/>
        <v>9</v>
      </c>
      <c r="B10" s="33"/>
      <c r="C10" s="34" t="s">
        <v>215</v>
      </c>
      <c r="D10" s="35" t="s">
        <v>125</v>
      </c>
      <c r="E10" s="390">
        <v>17.670784999999999</v>
      </c>
      <c r="F10" s="391">
        <v>40.837012000000001</v>
      </c>
      <c r="G10" s="391">
        <v>54.243912999999999</v>
      </c>
      <c r="H10" s="391">
        <v>82.696438000000001</v>
      </c>
      <c r="I10" s="392">
        <v>118.15539</v>
      </c>
      <c r="J10" s="393">
        <f t="shared" si="11"/>
        <v>0.42878451427375874</v>
      </c>
      <c r="K10" s="394">
        <f t="shared" si="12"/>
        <v>5.6864822360749683</v>
      </c>
      <c r="L10" s="161">
        <v>0</v>
      </c>
      <c r="M10" s="393">
        <f t="shared" si="13"/>
        <v>-1</v>
      </c>
      <c r="N10" s="394">
        <f t="shared" si="14"/>
        <v>-1</v>
      </c>
      <c r="O10" s="161">
        <v>14.492055000000001</v>
      </c>
      <c r="P10" s="393">
        <f t="shared" si="15"/>
        <v>0</v>
      </c>
      <c r="Q10" s="394">
        <f t="shared" si="16"/>
        <v>-0.73283536901181889</v>
      </c>
      <c r="R10" s="161">
        <v>35.646574000000001</v>
      </c>
      <c r="S10" s="393">
        <f t="shared" si="17"/>
        <v>1.4597321773896113</v>
      </c>
      <c r="T10" s="395">
        <f t="shared" si="18"/>
        <v>-0.56894668183894448</v>
      </c>
      <c r="U10" s="392">
        <v>65.638727000000003</v>
      </c>
      <c r="V10" s="393">
        <f t="shared" si="39"/>
        <v>0.84137547131457846</v>
      </c>
      <c r="W10" s="394">
        <f t="shared" si="19"/>
        <v>-0.44447115785407665</v>
      </c>
      <c r="X10" s="161">
        <v>80.778049999999993</v>
      </c>
      <c r="Y10" s="393">
        <f t="shared" si="40"/>
        <v>0.23064620067966879</v>
      </c>
      <c r="Z10" s="394">
        <f t="shared" si="20"/>
        <v>0</v>
      </c>
      <c r="AA10" s="161">
        <v>23.339203999999999</v>
      </c>
      <c r="AB10" s="393">
        <f t="shared" si="41"/>
        <v>-0.71106997507367409</v>
      </c>
      <c r="AC10" s="394">
        <f t="shared" si="21"/>
        <v>0.61048270931900261</v>
      </c>
      <c r="AD10" s="161">
        <v>1467.640085</v>
      </c>
      <c r="AE10" s="393">
        <f t="shared" si="42"/>
        <v>61.883039412997981</v>
      </c>
      <c r="AF10" s="395">
        <f t="shared" si="22"/>
        <v>40.171981492527159</v>
      </c>
      <c r="AG10" s="392">
        <v>861.73877100000004</v>
      </c>
      <c r="AH10" s="393">
        <f t="shared" si="43"/>
        <v>-0.41284053235708673</v>
      </c>
      <c r="AI10" s="394">
        <f t="shared" si="23"/>
        <v>12.128511328380881</v>
      </c>
      <c r="AJ10" s="161">
        <v>817.86345500000004</v>
      </c>
      <c r="AK10" s="393">
        <f t="shared" si="44"/>
        <v>-5.0914868260000801E-2</v>
      </c>
      <c r="AL10" s="394">
        <f t="shared" si="24"/>
        <v>9.1248229562362564</v>
      </c>
      <c r="AM10" s="161">
        <v>947.86345500000004</v>
      </c>
      <c r="AN10" s="393">
        <f t="shared" si="45"/>
        <v>0.15895073829897433</v>
      </c>
      <c r="AO10" s="394">
        <f t="shared" si="25"/>
        <v>39.612501394649108</v>
      </c>
      <c r="AP10" s="161">
        <v>905.86345500000004</v>
      </c>
      <c r="AQ10" s="393">
        <f t="shared" si="46"/>
        <v>-4.4310179676670836E-2</v>
      </c>
      <c r="AR10" s="395">
        <f t="shared" si="26"/>
        <v>-0.38277547454694927</v>
      </c>
      <c r="AS10" s="392">
        <v>1828.8634549999999</v>
      </c>
      <c r="AT10" s="393">
        <f t="shared" si="47"/>
        <v>1.0189173599016641</v>
      </c>
      <c r="AU10" s="394">
        <f t="shared" si="27"/>
        <v>1.1222945010095176</v>
      </c>
      <c r="AV10" s="161">
        <v>1881</v>
      </c>
      <c r="AW10" s="393">
        <f t="shared" si="48"/>
        <v>2.8507620324230265E-2</v>
      </c>
      <c r="AX10" s="394">
        <f t="shared" si="28"/>
        <v>1.2998949133874675</v>
      </c>
      <c r="AY10" s="161">
        <v>1491.8205009999999</v>
      </c>
      <c r="AZ10" s="393">
        <f t="shared" si="49"/>
        <v>-0.20690031844763423</v>
      </c>
      <c r="BA10" s="394">
        <f t="shared" si="29"/>
        <v>0.57387701058693086</v>
      </c>
      <c r="BB10" s="161">
        <v>2076.639142</v>
      </c>
      <c r="BC10" s="393">
        <f t="shared" si="50"/>
        <v>0.39201676113713635</v>
      </c>
      <c r="BD10" s="395">
        <f t="shared" si="30"/>
        <v>1.2924416815114812</v>
      </c>
      <c r="BE10" s="392">
        <v>1960.6778939999999</v>
      </c>
      <c r="BF10" s="393">
        <f t="shared" si="51"/>
        <v>-5.5840827447911079E-2</v>
      </c>
      <c r="BG10" s="394">
        <f t="shared" si="31"/>
        <v>7.2074510887965682E-2</v>
      </c>
      <c r="BH10" s="161">
        <v>1243.1250829999999</v>
      </c>
      <c r="BI10" s="393">
        <f t="shared" si="52"/>
        <v>-0.36597179638523536</v>
      </c>
      <c r="BJ10" s="394">
        <f t="shared" si="32"/>
        <v>-0.33911478841042009</v>
      </c>
      <c r="BK10" s="161">
        <v>1677.746502</v>
      </c>
      <c r="BL10" s="393">
        <f t="shared" si="53"/>
        <v>0.3496200221068182</v>
      </c>
      <c r="BM10" s="394">
        <f t="shared" si="33"/>
        <v>0.12463027614607114</v>
      </c>
      <c r="BN10" s="161">
        <v>1432.729934</v>
      </c>
      <c r="BO10" s="393">
        <f t="shared" si="54"/>
        <v>-0.14603908737578764</v>
      </c>
      <c r="BP10" s="395">
        <f t="shared" si="34"/>
        <v>-0.31007274926921324</v>
      </c>
      <c r="BQ10" s="392">
        <v>2018.119113</v>
      </c>
      <c r="BR10" s="393">
        <f t="shared" si="55"/>
        <v>0.40858305889210245</v>
      </c>
      <c r="BS10" s="394">
        <f t="shared" si="35"/>
        <v>2.9296611736063127E-2</v>
      </c>
      <c r="BT10" s="161">
        <v>2118.3246989999998</v>
      </c>
      <c r="BU10" s="393">
        <f t="shared" si="56"/>
        <v>4.9652959210638947E-2</v>
      </c>
      <c r="BV10" s="394">
        <f t="shared" si="36"/>
        <v>0.70403182106816198</v>
      </c>
      <c r="BW10" s="161">
        <v>40836.180669999994</v>
      </c>
      <c r="BX10" s="393">
        <f t="shared" si="57"/>
        <v>18.277583219077595</v>
      </c>
      <c r="BY10" s="394">
        <f t="shared" si="37"/>
        <v>23.339899157185066</v>
      </c>
      <c r="BZ10" s="161">
        <v>1022.2453760000001</v>
      </c>
      <c r="CA10" s="393">
        <f t="shared" si="58"/>
        <v>-0.97496716492022517</v>
      </c>
      <c r="CB10" s="394">
        <f t="shared" si="38"/>
        <v>-0.2865051872364941</v>
      </c>
    </row>
    <row r="11" spans="1:82" ht="16.2" customHeight="1">
      <c r="A11" s="173">
        <f t="shared" si="5"/>
        <v>10</v>
      </c>
      <c r="B11" s="33"/>
      <c r="C11" s="34" t="s">
        <v>216</v>
      </c>
      <c r="D11" s="35" t="s">
        <v>124</v>
      </c>
      <c r="E11" s="390">
        <v>821.07459900000003</v>
      </c>
      <c r="F11" s="391">
        <v>849.92746899999997</v>
      </c>
      <c r="G11" s="391">
        <v>781.18953899999997</v>
      </c>
      <c r="H11" s="391">
        <v>1589.9533960000001</v>
      </c>
      <c r="I11" s="392">
        <v>1294.8050109999999</v>
      </c>
      <c r="J11" s="393">
        <f t="shared" si="11"/>
        <v>-0.18563335613643372</v>
      </c>
      <c r="K11" s="394">
        <f t="shared" si="12"/>
        <v>0.5769639111683198</v>
      </c>
      <c r="L11" s="161">
        <v>503.98596800000001</v>
      </c>
      <c r="M11" s="393">
        <f t="shared" si="13"/>
        <v>-0.61076303866729464</v>
      </c>
      <c r="N11" s="394">
        <f t="shared" si="14"/>
        <v>-0.40702473283634977</v>
      </c>
      <c r="O11" s="161">
        <v>1015.658048</v>
      </c>
      <c r="P11" s="393">
        <f t="shared" si="15"/>
        <v>1.0152506468195956</v>
      </c>
      <c r="Q11" s="394">
        <f t="shared" si="16"/>
        <v>0.30014291960455974</v>
      </c>
      <c r="R11" s="161">
        <v>737.09434799999997</v>
      </c>
      <c r="S11" s="393">
        <f t="shared" si="17"/>
        <v>-0.27426918001441369</v>
      </c>
      <c r="T11" s="395">
        <f t="shared" si="18"/>
        <v>-0.53640506076820893</v>
      </c>
      <c r="U11" s="392">
        <v>2225.8332789999999</v>
      </c>
      <c r="V11" s="393">
        <f t="shared" si="39"/>
        <v>2.0197399899205304</v>
      </c>
      <c r="W11" s="394">
        <f t="shared" si="19"/>
        <v>0.71904901517252484</v>
      </c>
      <c r="X11" s="161">
        <v>1468.6935619999999</v>
      </c>
      <c r="Y11" s="393">
        <f t="shared" si="40"/>
        <v>-0.3401601207706626</v>
      </c>
      <c r="Z11" s="394">
        <f t="shared" si="20"/>
        <v>1.9141556615719106</v>
      </c>
      <c r="AA11" s="161">
        <v>596.36703399999999</v>
      </c>
      <c r="AB11" s="393">
        <f t="shared" si="41"/>
        <v>-0.59394726753762406</v>
      </c>
      <c r="AC11" s="394">
        <f t="shared" si="21"/>
        <v>-0.41282694980427115</v>
      </c>
      <c r="AD11" s="161">
        <v>511.85772800000001</v>
      </c>
      <c r="AE11" s="393">
        <f t="shared" si="42"/>
        <v>-0.14170687040357088</v>
      </c>
      <c r="AF11" s="395">
        <f t="shared" si="22"/>
        <v>-0.30557366314250989</v>
      </c>
      <c r="AG11" s="392">
        <v>2562.5063919999998</v>
      </c>
      <c r="AH11" s="393">
        <f t="shared" si="43"/>
        <v>4.0062864187135991</v>
      </c>
      <c r="AI11" s="394">
        <f t="shared" si="23"/>
        <v>0.15125711174165613</v>
      </c>
      <c r="AJ11" s="161">
        <v>2446.29108</v>
      </c>
      <c r="AK11" s="393">
        <f t="shared" si="44"/>
        <v>-4.5352203749741804E-2</v>
      </c>
      <c r="AL11" s="394">
        <f t="shared" si="24"/>
        <v>0.66562388730617994</v>
      </c>
      <c r="AM11" s="161">
        <v>5727.0061640000004</v>
      </c>
      <c r="AN11" s="393">
        <f t="shared" si="45"/>
        <v>1.34109759497631</v>
      </c>
      <c r="AO11" s="394">
        <f t="shared" si="25"/>
        <v>8.6031568438439212</v>
      </c>
      <c r="AP11" s="161">
        <v>5715.1206309999998</v>
      </c>
      <c r="AQ11" s="393">
        <f t="shared" si="46"/>
        <v>-2.0753483861626343E-3</v>
      </c>
      <c r="AR11" s="395">
        <f t="shared" si="26"/>
        <v>10.165447581168491</v>
      </c>
      <c r="AS11" s="392">
        <v>8540.7059009999994</v>
      </c>
      <c r="AT11" s="393">
        <f t="shared" si="47"/>
        <v>0.49440518449837079</v>
      </c>
      <c r="AU11" s="394">
        <f t="shared" si="27"/>
        <v>2.3329500865494817</v>
      </c>
      <c r="AV11" s="161">
        <v>3564.5272020000002</v>
      </c>
      <c r="AW11" s="393">
        <f t="shared" si="48"/>
        <v>-0.58264255398577269</v>
      </c>
      <c r="AX11" s="394">
        <f t="shared" si="28"/>
        <v>0.45711490801004762</v>
      </c>
      <c r="AY11" s="161">
        <v>3332.322498</v>
      </c>
      <c r="AZ11" s="393">
        <f t="shared" si="49"/>
        <v>-6.5143198758509602E-2</v>
      </c>
      <c r="BA11" s="394">
        <f t="shared" si="29"/>
        <v>-0.41813883160332499</v>
      </c>
      <c r="BB11" s="161">
        <v>2705.3074799999999</v>
      </c>
      <c r="BC11" s="393">
        <f t="shared" si="50"/>
        <v>-0.18816156550763719</v>
      </c>
      <c r="BD11" s="395">
        <f t="shared" si="30"/>
        <v>-0.52664035377908713</v>
      </c>
      <c r="BE11" s="392">
        <v>3831.1789170000002</v>
      </c>
      <c r="BF11" s="393">
        <f t="shared" si="51"/>
        <v>0.41617133923719463</v>
      </c>
      <c r="BG11" s="394">
        <f t="shared" si="31"/>
        <v>-0.55142128046448458</v>
      </c>
      <c r="BH11" s="161">
        <v>3222.8782970000002</v>
      </c>
      <c r="BI11" s="393">
        <f t="shared" si="52"/>
        <v>-0.15877635400967627</v>
      </c>
      <c r="BJ11" s="394">
        <f t="shared" si="32"/>
        <v>-9.5846906374653651E-2</v>
      </c>
      <c r="BK11" s="161">
        <v>10766.058768999999</v>
      </c>
      <c r="BL11" s="393">
        <f t="shared" si="53"/>
        <v>2.3405104930650129</v>
      </c>
      <c r="BM11" s="394">
        <f t="shared" si="33"/>
        <v>2.2307973719415193</v>
      </c>
      <c r="BN11" s="161">
        <v>10277.253769999999</v>
      </c>
      <c r="BO11" s="393">
        <f t="shared" si="54"/>
        <v>-4.5402408577545073E-2</v>
      </c>
      <c r="BP11" s="395">
        <f t="shared" si="34"/>
        <v>2.7989226163674377</v>
      </c>
      <c r="BQ11" s="392">
        <v>9879.9716950000002</v>
      </c>
      <c r="BR11" s="393">
        <f t="shared" si="55"/>
        <v>-3.8656443043149524E-2</v>
      </c>
      <c r="BS11" s="394">
        <f t="shared" si="35"/>
        <v>1.5788332805758127</v>
      </c>
      <c r="BT11" s="161">
        <v>1697.3776620000001</v>
      </c>
      <c r="BU11" s="393">
        <f t="shared" si="56"/>
        <v>-0.82820014931226993</v>
      </c>
      <c r="BV11" s="394">
        <f t="shared" si="36"/>
        <v>-0.47333485611914183</v>
      </c>
      <c r="BW11" s="161">
        <v>3526.2995019999998</v>
      </c>
      <c r="BX11" s="393">
        <f t="shared" si="57"/>
        <v>1.0774984736425735</v>
      </c>
      <c r="BY11" s="394">
        <f t="shared" si="37"/>
        <v>-0.67246142923223717</v>
      </c>
      <c r="BZ11" s="161">
        <v>5818.8061639999996</v>
      </c>
      <c r="CA11" s="393">
        <f t="shared" si="58"/>
        <v>0.65011683230530082</v>
      </c>
      <c r="CB11" s="394">
        <f t="shared" si="38"/>
        <v>-0.4338170201668573</v>
      </c>
    </row>
    <row r="12" spans="1:82" ht="16.2" customHeight="1">
      <c r="A12" s="173">
        <f t="shared" si="5"/>
        <v>11</v>
      </c>
      <c r="B12" s="33"/>
      <c r="C12" s="34" t="s">
        <v>217</v>
      </c>
      <c r="D12" s="35" t="s">
        <v>340</v>
      </c>
      <c r="E12" s="390">
        <v>11.415385000000001</v>
      </c>
      <c r="F12" s="391">
        <v>10.824405</v>
      </c>
      <c r="G12" s="391">
        <v>18.489695000000001</v>
      </c>
      <c r="H12" s="391">
        <v>4.4176130000000002</v>
      </c>
      <c r="I12" s="392">
        <v>5.7394579999999999</v>
      </c>
      <c r="J12" s="393">
        <f t="shared" si="11"/>
        <v>0.29922154792644795</v>
      </c>
      <c r="K12" s="394">
        <f t="shared" si="12"/>
        <v>-0.497217308045239</v>
      </c>
      <c r="L12" s="161">
        <v>6.8841169999999998</v>
      </c>
      <c r="M12" s="393">
        <f t="shared" si="13"/>
        <v>0.19943677608582555</v>
      </c>
      <c r="N12" s="394">
        <f t="shared" si="14"/>
        <v>-0.36401889988410452</v>
      </c>
      <c r="O12" s="161">
        <v>9.5515360000000005</v>
      </c>
      <c r="P12" s="393">
        <f t="shared" si="15"/>
        <v>0.38747438487753771</v>
      </c>
      <c r="Q12" s="394">
        <f t="shared" si="16"/>
        <v>-0.48341300383808383</v>
      </c>
      <c r="R12" s="161">
        <v>0.16672300000000001</v>
      </c>
      <c r="S12" s="393">
        <f t="shared" si="17"/>
        <v>-0.98254490167864106</v>
      </c>
      <c r="T12" s="395">
        <f t="shared" si="18"/>
        <v>-0.96225948266631778</v>
      </c>
      <c r="U12" s="392">
        <v>1.1394629999999999</v>
      </c>
      <c r="V12" s="393">
        <f t="shared" si="39"/>
        <v>5.8344679498329555</v>
      </c>
      <c r="W12" s="394">
        <f t="shared" si="19"/>
        <v>-0.80146853587917188</v>
      </c>
      <c r="X12" s="161">
        <v>7.1069430000000002</v>
      </c>
      <c r="Y12" s="393">
        <f t="shared" si="40"/>
        <v>5.2370985279908178</v>
      </c>
      <c r="Z12" s="394">
        <f t="shared" si="20"/>
        <v>3.2368130872848289E-2</v>
      </c>
      <c r="AA12" s="161">
        <v>10.900641999999999</v>
      </c>
      <c r="AB12" s="393">
        <f t="shared" si="41"/>
        <v>0.53380180479849049</v>
      </c>
      <c r="AC12" s="394">
        <f t="shared" si="21"/>
        <v>0.14124492647046494</v>
      </c>
      <c r="AD12" s="161">
        <v>1.527552</v>
      </c>
      <c r="AE12" s="393">
        <f t="shared" si="42"/>
        <v>-0.85986586845068391</v>
      </c>
      <c r="AF12" s="395">
        <f t="shared" si="22"/>
        <v>8.1622151712721092</v>
      </c>
      <c r="AG12" s="392">
        <v>1.591434</v>
      </c>
      <c r="AH12" s="393">
        <f t="shared" si="43"/>
        <v>4.1819852941176405E-2</v>
      </c>
      <c r="AI12" s="394">
        <f t="shared" si="23"/>
        <v>0.39665263374063064</v>
      </c>
      <c r="AJ12" s="161">
        <v>16.598569999999999</v>
      </c>
      <c r="AK12" s="393">
        <f t="shared" si="44"/>
        <v>9.4299455711012818</v>
      </c>
      <c r="AL12" s="394">
        <f t="shared" si="24"/>
        <v>1.3355428628033175</v>
      </c>
      <c r="AM12" s="161">
        <v>25.277471999999999</v>
      </c>
      <c r="AN12" s="393">
        <f t="shared" si="45"/>
        <v>0.52287046414239313</v>
      </c>
      <c r="AO12" s="394">
        <f t="shared" si="25"/>
        <v>1.3188975475022482</v>
      </c>
      <c r="AP12" s="161">
        <v>24.435525999999999</v>
      </c>
      <c r="AQ12" s="393">
        <f t="shared" si="46"/>
        <v>-3.3308156765043617E-2</v>
      </c>
      <c r="AR12" s="395">
        <f t="shared" si="26"/>
        <v>14.99652646849338</v>
      </c>
      <c r="AS12" s="392">
        <v>24.958220000000001</v>
      </c>
      <c r="AT12" s="393">
        <f t="shared" si="47"/>
        <v>2.1390740678142173E-2</v>
      </c>
      <c r="AU12" s="394">
        <f t="shared" si="27"/>
        <v>14.682849555809415</v>
      </c>
      <c r="AV12" s="161">
        <v>26.650548000000001</v>
      </c>
      <c r="AW12" s="393">
        <f t="shared" si="48"/>
        <v>6.7806438119385026E-2</v>
      </c>
      <c r="AX12" s="394">
        <f t="shared" si="28"/>
        <v>0.60559301192813608</v>
      </c>
      <c r="AY12" s="161">
        <v>29.575531999999999</v>
      </c>
      <c r="AZ12" s="393">
        <f t="shared" si="49"/>
        <v>0.10975324034612721</v>
      </c>
      <c r="BA12" s="394">
        <f t="shared" si="29"/>
        <v>0.1700351997225038</v>
      </c>
      <c r="BB12" s="161">
        <v>24.527324</v>
      </c>
      <c r="BC12" s="393">
        <f t="shared" si="50"/>
        <v>-0.17068866250656112</v>
      </c>
      <c r="BD12" s="395">
        <f t="shared" si="30"/>
        <v>3.7567433580107945E-3</v>
      </c>
      <c r="BE12" s="392">
        <v>25.233744999999999</v>
      </c>
      <c r="BF12" s="393">
        <f t="shared" si="51"/>
        <v>2.8801389014145862E-2</v>
      </c>
      <c r="BG12" s="394">
        <f t="shared" si="31"/>
        <v>1.1039449127381529E-2</v>
      </c>
      <c r="BH12" s="161">
        <v>26.898747</v>
      </c>
      <c r="BI12" s="393">
        <f t="shared" si="52"/>
        <v>6.598315073723704E-2</v>
      </c>
      <c r="BJ12" s="394">
        <f t="shared" si="32"/>
        <v>9.3130917983375028E-3</v>
      </c>
      <c r="BK12" s="161">
        <v>203.45596</v>
      </c>
      <c r="BL12" s="393">
        <f t="shared" si="53"/>
        <v>6.5637709072470924</v>
      </c>
      <c r="BM12" s="394">
        <f t="shared" si="33"/>
        <v>5.8791986565110648</v>
      </c>
      <c r="BN12" s="161">
        <v>25.526389000000002</v>
      </c>
      <c r="BO12" s="393">
        <f t="shared" si="54"/>
        <v>-0.87453604701479382</v>
      </c>
      <c r="BP12" s="395">
        <f t="shared" si="34"/>
        <v>4.0732735458625768E-2</v>
      </c>
      <c r="BQ12" s="392">
        <v>26.640604</v>
      </c>
      <c r="BR12" s="393">
        <f t="shared" si="55"/>
        <v>4.3649534605149087E-2</v>
      </c>
      <c r="BS12" s="394">
        <f t="shared" si="35"/>
        <v>5.5753079853981369E-2</v>
      </c>
      <c r="BT12" s="161">
        <v>27.469688000000001</v>
      </c>
      <c r="BU12" s="393">
        <f t="shared" si="56"/>
        <v>3.1121066174025325E-2</v>
      </c>
      <c r="BV12" s="394">
        <f t="shared" si="36"/>
        <v>2.1225561175767904E-2</v>
      </c>
      <c r="BW12" s="161">
        <v>26.158080000000002</v>
      </c>
      <c r="BX12" s="393">
        <f t="shared" si="57"/>
        <v>-4.7747466225317114E-2</v>
      </c>
      <c r="BY12" s="394">
        <f t="shared" si="37"/>
        <v>-0.87143124241727787</v>
      </c>
      <c r="BZ12" s="161">
        <v>28.732804000000002</v>
      </c>
      <c r="CA12" s="393">
        <f t="shared" si="58"/>
        <v>9.8429395429634026E-2</v>
      </c>
      <c r="CB12" s="394">
        <f t="shared" si="38"/>
        <v>0.12561177376087151</v>
      </c>
    </row>
    <row r="13" spans="1:82" s="32" customFormat="1" ht="16.2" customHeight="1">
      <c r="A13" s="173">
        <f t="shared" si="5"/>
        <v>12</v>
      </c>
      <c r="B13" s="29" t="s">
        <v>49</v>
      </c>
      <c r="C13" s="30"/>
      <c r="D13" s="31" t="s">
        <v>50</v>
      </c>
      <c r="E13" s="384">
        <f t="shared" ref="E13" si="59">SUM(E14:E23)</f>
        <v>35567.620753000003</v>
      </c>
      <c r="F13" s="385">
        <f t="shared" ref="F13" si="60">SUM(F14:F23)</f>
        <v>36058.110848000011</v>
      </c>
      <c r="G13" s="385">
        <f t="shared" ref="G13" si="61">SUM(G14:G23)</f>
        <v>36947.031686000009</v>
      </c>
      <c r="H13" s="385">
        <f t="shared" ref="H13" si="62">SUM(H14:H23)</f>
        <v>49080.730539000004</v>
      </c>
      <c r="I13" s="386">
        <f t="shared" ref="I13:O13" si="63">SUM(I14:I23)</f>
        <v>49571.622874000008</v>
      </c>
      <c r="J13" s="387">
        <f t="shared" si="11"/>
        <v>1.0001732443854605E-2</v>
      </c>
      <c r="K13" s="388">
        <f t="shared" si="12"/>
        <v>0.39372895415892595</v>
      </c>
      <c r="L13" s="162">
        <f t="shared" si="63"/>
        <v>54089.454947000006</v>
      </c>
      <c r="M13" s="387">
        <f t="shared" si="13"/>
        <v>9.1137465571448306E-2</v>
      </c>
      <c r="N13" s="388">
        <f t="shared" si="14"/>
        <v>0.50006347184991573</v>
      </c>
      <c r="O13" s="162">
        <f t="shared" si="63"/>
        <v>54503.723300999998</v>
      </c>
      <c r="P13" s="387">
        <f t="shared" si="15"/>
        <v>7.6589485770548471E-3</v>
      </c>
      <c r="Q13" s="388">
        <f t="shared" si="16"/>
        <v>0.4751854428850526</v>
      </c>
      <c r="R13" s="162">
        <f>SUM(R14:R23)</f>
        <v>56010.299410000007</v>
      </c>
      <c r="S13" s="387">
        <f t="shared" si="17"/>
        <v>2.7641709919152824E-2</v>
      </c>
      <c r="T13" s="389">
        <f t="shared" si="18"/>
        <v>0.14118715827780326</v>
      </c>
      <c r="U13" s="386">
        <f>SUM(U14:U23)</f>
        <v>55822.68117299999</v>
      </c>
      <c r="V13" s="387">
        <f>IFERROR(U13/R13-1,0)</f>
        <v>-3.3497095887068395E-3</v>
      </c>
      <c r="W13" s="388">
        <f t="shared" si="19"/>
        <v>0.12610154634010629</v>
      </c>
      <c r="X13" s="162">
        <f>SUM(X14:X23)</f>
        <v>55304.449050000003</v>
      </c>
      <c r="Y13" s="387">
        <f>IFERROR(X13/U13-1,0)</f>
        <v>-9.2835405270831339E-3</v>
      </c>
      <c r="Z13" s="388">
        <f t="shared" si="20"/>
        <v>2.2462679725475443E-2</v>
      </c>
      <c r="AA13" s="162">
        <f>SUM(AA14:AA23)</f>
        <v>55305.692062000002</v>
      </c>
      <c r="AB13" s="387">
        <f>IFERROR(AA13/X13-1,0)</f>
        <v>2.2475804774213515E-5</v>
      </c>
      <c r="AC13" s="388">
        <f t="shared" si="21"/>
        <v>1.4714017913438404E-2</v>
      </c>
      <c r="AD13" s="162">
        <f>SUM(AD14:AD23)</f>
        <v>54513.727743999996</v>
      </c>
      <c r="AE13" s="387">
        <f>IFERROR(AD13/AA13-1,0)</f>
        <v>-1.4319761465278802E-2</v>
      </c>
      <c r="AF13" s="389">
        <f t="shared" si="22"/>
        <v>-2.6719579823078266E-2</v>
      </c>
      <c r="AG13" s="386">
        <f>SUM(AG14:AG23)</f>
        <v>56645.667138999997</v>
      </c>
      <c r="AH13" s="387">
        <f>IFERROR(AG13/AD13-1,0)</f>
        <v>3.9108303233485131E-2</v>
      </c>
      <c r="AI13" s="388">
        <f t="shared" si="23"/>
        <v>1.4742859868186686E-2</v>
      </c>
      <c r="AJ13" s="162">
        <f>SUM(AJ14:AJ23)</f>
        <v>71352.215113999991</v>
      </c>
      <c r="AK13" s="387">
        <f>IFERROR(AJ13/AG13-1,0)</f>
        <v>0.25962352846709935</v>
      </c>
      <c r="AL13" s="388">
        <f t="shared" si="24"/>
        <v>0.29017133955156882</v>
      </c>
      <c r="AM13" s="162">
        <f>SUM(AM14:AM23)</f>
        <v>81317.708778</v>
      </c>
      <c r="AN13" s="387">
        <f>IFERROR(AM13/AJ13-1,0)</f>
        <v>0.13966621285797598</v>
      </c>
      <c r="AO13" s="388">
        <f t="shared" si="25"/>
        <v>0.47033163759779795</v>
      </c>
      <c r="AP13" s="162">
        <f>SUM(AP14:AP23)</f>
        <v>143239.18471</v>
      </c>
      <c r="AQ13" s="387">
        <f>IFERROR(AP13/AM13-1,0)</f>
        <v>0.76147590558715383</v>
      </c>
      <c r="AR13" s="389">
        <f t="shared" si="26"/>
        <v>1.6275800727233425</v>
      </c>
      <c r="AS13" s="386">
        <f>SUM(AS14:AS23)</f>
        <v>211360.70394800004</v>
      </c>
      <c r="AT13" s="387">
        <f>IFERROR(AS13/AP13-1,0)</f>
        <v>0.47557879763081501</v>
      </c>
      <c r="AU13" s="388">
        <f t="shared" si="27"/>
        <v>2.7312775120002115</v>
      </c>
      <c r="AV13" s="162">
        <f>SUM(AV14:AV23)</f>
        <v>210890.911422</v>
      </c>
      <c r="AW13" s="387">
        <f>IFERROR(AV13/AS13-1,0)</f>
        <v>-2.2227051539136511E-3</v>
      </c>
      <c r="AX13" s="388">
        <f t="shared" si="28"/>
        <v>1.9556322965595103</v>
      </c>
      <c r="AY13" s="162">
        <f>SUM(AY14:AY23)</f>
        <v>210778.06532499997</v>
      </c>
      <c r="AZ13" s="387">
        <f>IFERROR(AY13/AV13-1,0)</f>
        <v>-5.3509227229908696E-4</v>
      </c>
      <c r="BA13" s="388">
        <f t="shared" si="29"/>
        <v>1.5920315327677392</v>
      </c>
      <c r="BB13" s="162">
        <f>SUM(BB14:BB23)</f>
        <v>183622.41757199998</v>
      </c>
      <c r="BC13" s="387">
        <f>IFERROR(BB13/AY13-1,0)</f>
        <v>-0.12883526429151226</v>
      </c>
      <c r="BD13" s="389">
        <f t="shared" si="30"/>
        <v>0.28192867017331391</v>
      </c>
      <c r="BE13" s="386">
        <f>SUM(BE14:BE23)</f>
        <v>183789.71224299999</v>
      </c>
      <c r="BF13" s="387">
        <f>IFERROR(BE13/BB13-1,0)</f>
        <v>9.1107977561843967E-4</v>
      </c>
      <c r="BG13" s="388">
        <f t="shared" si="31"/>
        <v>-0.13044521138509835</v>
      </c>
      <c r="BH13" s="162">
        <f>SUM(BH14:BH23)</f>
        <v>188229.24635899998</v>
      </c>
      <c r="BI13" s="387">
        <f>IFERROR(BH13/BE13-1,0)</f>
        <v>2.4155509368936956E-2</v>
      </c>
      <c r="BJ13" s="388">
        <f t="shared" si="32"/>
        <v>-0.10745681219828984</v>
      </c>
      <c r="BK13" s="162">
        <f>SUM(BK14:BK23)</f>
        <v>188515.83015199998</v>
      </c>
      <c r="BL13" s="387">
        <f>IFERROR(BK13/BH13-1,0)</f>
        <v>1.522525317098733E-3</v>
      </c>
      <c r="BM13" s="388">
        <f t="shared" si="33"/>
        <v>-0.10561931640597289</v>
      </c>
      <c r="BN13" s="162">
        <f>SUM(BN14:BN23)</f>
        <v>189705.53868400003</v>
      </c>
      <c r="BO13" s="387">
        <f>IFERROR(BN13/BK13-1,0)</f>
        <v>6.3109211096001872E-3</v>
      </c>
      <c r="BP13" s="389">
        <f t="shared" si="34"/>
        <v>3.3128422947676262E-2</v>
      </c>
      <c r="BQ13" s="386">
        <f>SUM(BQ14:BQ23)</f>
        <v>190306.828007</v>
      </c>
      <c r="BR13" s="387">
        <f>IFERROR(BQ13/BN13-1,0)</f>
        <v>3.1695928709891685E-3</v>
      </c>
      <c r="BS13" s="388">
        <f t="shared" si="35"/>
        <v>3.5459633101679433E-2</v>
      </c>
      <c r="BT13" s="162">
        <f>SUM(BT14:BT23)</f>
        <v>231376.28711993201</v>
      </c>
      <c r="BU13" s="387">
        <f>IFERROR(BT13/BQ13-1,0)</f>
        <v>0.21580654537219934</v>
      </c>
      <c r="BV13" s="388">
        <f t="shared" si="36"/>
        <v>0.22922601878052418</v>
      </c>
      <c r="BW13" s="162">
        <f>SUM(BW14:BW23)</f>
        <v>231473.519829</v>
      </c>
      <c r="BX13" s="387">
        <f>IFERROR(BW13/BT13-1,0)</f>
        <v>4.2023627519616191E-4</v>
      </c>
      <c r="BY13" s="388">
        <f t="shared" si="37"/>
        <v>0.2278731162383727</v>
      </c>
      <c r="BZ13" s="162">
        <f>SUM(BZ14:BZ23)</f>
        <v>375040.12153630977</v>
      </c>
      <c r="CA13" s="387">
        <f>IFERROR(BZ13/BW13-1,0)</f>
        <v>0.62022905174366794</v>
      </c>
      <c r="CB13" s="388">
        <f t="shared" si="38"/>
        <v>0.97695926085230878</v>
      </c>
    </row>
    <row r="14" spans="1:82" ht="16.2" customHeight="1">
      <c r="A14" s="173">
        <f t="shared" si="5"/>
        <v>13</v>
      </c>
      <c r="B14" s="33"/>
      <c r="C14" s="34" t="s">
        <v>218</v>
      </c>
      <c r="D14" s="35" t="s">
        <v>341</v>
      </c>
      <c r="E14" s="390">
        <v>158.179079</v>
      </c>
      <c r="F14" s="391">
        <v>386.900328</v>
      </c>
      <c r="G14" s="391">
        <v>406.90980400000001</v>
      </c>
      <c r="H14" s="391">
        <v>419.30556799999999</v>
      </c>
      <c r="I14" s="392">
        <v>389.43114300000002</v>
      </c>
      <c r="J14" s="393">
        <f t="shared" si="11"/>
        <v>-7.1247384437308381E-2</v>
      </c>
      <c r="K14" s="394">
        <f t="shared" si="12"/>
        <v>1.4619636519694241</v>
      </c>
      <c r="L14" s="161">
        <v>402.37009499999999</v>
      </c>
      <c r="M14" s="393">
        <f t="shared" si="13"/>
        <v>3.3225262623641783E-2</v>
      </c>
      <c r="N14" s="394">
        <f t="shared" si="14"/>
        <v>3.9983855997144602E-2</v>
      </c>
      <c r="O14" s="161">
        <v>417.62024400000001</v>
      </c>
      <c r="P14" s="393">
        <f t="shared" si="15"/>
        <v>3.790080125114681E-2</v>
      </c>
      <c r="Q14" s="394">
        <f t="shared" si="16"/>
        <v>2.6321410530575573E-2</v>
      </c>
      <c r="R14" s="161">
        <v>432.66153600000001</v>
      </c>
      <c r="S14" s="393">
        <f t="shared" si="17"/>
        <v>3.6016673559531753E-2</v>
      </c>
      <c r="T14" s="395">
        <f t="shared" si="18"/>
        <v>3.1852589183838376E-2</v>
      </c>
      <c r="U14" s="392">
        <v>437.06635899999998</v>
      </c>
      <c r="V14" s="393">
        <f t="shared" ref="V14:V23" si="64">(IFERROR(U14/R14-1,0))</f>
        <v>1.0180759400807871E-2</v>
      </c>
      <c r="W14" s="394">
        <f t="shared" si="19"/>
        <v>0.12231999637481472</v>
      </c>
      <c r="X14" s="161">
        <v>238.58311399999999</v>
      </c>
      <c r="Y14" s="393">
        <f t="shared" ref="Y14:Y23" si="65">(IFERROR(X14/U14-1,0))</f>
        <v>-0.45412610902867501</v>
      </c>
      <c r="Z14" s="394">
        <f t="shared" si="20"/>
        <v>-0.40705555168059893</v>
      </c>
      <c r="AA14" s="161">
        <v>253.28773699999999</v>
      </c>
      <c r="AB14" s="393">
        <f t="shared" ref="AB14:AB23" si="66">(IFERROR(AA14/X14-1,0))</f>
        <v>6.1633125469223282E-2</v>
      </c>
      <c r="AC14" s="394">
        <f t="shared" si="21"/>
        <v>-0.39349746416986442</v>
      </c>
      <c r="AD14" s="161">
        <v>275.74344100000002</v>
      </c>
      <c r="AE14" s="393">
        <f t="shared" ref="AE14:AE23" si="67">(IFERROR(AD14/AA14-1,0))</f>
        <v>8.8656893799797354E-2</v>
      </c>
      <c r="AF14" s="395">
        <f t="shared" si="22"/>
        <v>-0.36268094559716069</v>
      </c>
      <c r="AG14" s="392">
        <v>280.96229599999998</v>
      </c>
      <c r="AH14" s="393">
        <f t="shared" ref="AH14:AH23" si="68">(IFERROR(AG14/AD14-1,0))</f>
        <v>1.8926488264139563E-2</v>
      </c>
      <c r="AI14" s="394">
        <f t="shared" si="23"/>
        <v>-0.35716329977251804</v>
      </c>
      <c r="AJ14" s="161">
        <v>288.62347</v>
      </c>
      <c r="AK14" s="393">
        <f t="shared" ref="AK14:AK23" si="69">(IFERROR(AJ14/AG14-1,0))</f>
        <v>2.7267623126200569E-2</v>
      </c>
      <c r="AL14" s="394">
        <f t="shared" si="24"/>
        <v>0.20973972198216839</v>
      </c>
      <c r="AM14" s="161">
        <v>291.91259600000001</v>
      </c>
      <c r="AN14" s="393">
        <f t="shared" ref="AN14:AN23" si="70">(IFERROR(AM14/AJ14-1,0))</f>
        <v>1.1395906230356134E-2</v>
      </c>
      <c r="AO14" s="394">
        <f t="shared" si="25"/>
        <v>0.15249399539623187</v>
      </c>
      <c r="AP14" s="161">
        <v>297.20755800000001</v>
      </c>
      <c r="AQ14" s="393">
        <f t="shared" ref="AQ14:AQ23" si="71">(IFERROR(AP14/AM14-1,0))</f>
        <v>1.8138860989746375E-2</v>
      </c>
      <c r="AR14" s="395">
        <f t="shared" si="26"/>
        <v>7.7840897764092087E-2</v>
      </c>
      <c r="AS14" s="392">
        <v>518.08140800000001</v>
      </c>
      <c r="AT14" s="393">
        <f t="shared" ref="AT14:AT23" si="72">(IFERROR(AS14/AP14-1,0))</f>
        <v>0.74316363785069028</v>
      </c>
      <c r="AU14" s="394">
        <f t="shared" si="27"/>
        <v>0.84395349616590565</v>
      </c>
      <c r="AV14" s="161">
        <v>525.72800800000005</v>
      </c>
      <c r="AW14" s="393">
        <f t="shared" ref="AW14:AW23" si="73">(IFERROR(AV14/AS14-1,0))</f>
        <v>1.4759456490668121E-2</v>
      </c>
      <c r="AX14" s="394">
        <f t="shared" si="28"/>
        <v>0.82150123827421262</v>
      </c>
      <c r="AY14" s="161">
        <v>424.33585799999997</v>
      </c>
      <c r="AZ14" s="393">
        <f t="shared" ref="AZ14:AZ23" si="74">(IFERROR(AY14/AV14-1,0))</f>
        <v>-0.19286046863989803</v>
      </c>
      <c r="BA14" s="394">
        <f t="shared" si="29"/>
        <v>0.45364010945248823</v>
      </c>
      <c r="BB14" s="161">
        <v>331.655306</v>
      </c>
      <c r="BC14" s="393">
        <f t="shared" ref="BC14:BC23" si="75">(IFERROR(BB14/AY14-1,0))</f>
        <v>-0.21841319853765451</v>
      </c>
      <c r="BD14" s="395">
        <f t="shared" si="30"/>
        <v>0.11590468368910045</v>
      </c>
      <c r="BE14" s="392">
        <v>107.422</v>
      </c>
      <c r="BF14" s="393">
        <f t="shared" ref="BF14:BF23" si="76">(IFERROR(BE14/BB14-1,0))</f>
        <v>-0.67610347835050166</v>
      </c>
      <c r="BG14" s="394">
        <f t="shared" si="31"/>
        <v>-0.79265420773408646</v>
      </c>
      <c r="BH14" s="161">
        <v>107.422</v>
      </c>
      <c r="BI14" s="393">
        <f t="shared" ref="BI14:BI23" si="77">(IFERROR(BH14/BE14-1,0))</f>
        <v>0</v>
      </c>
      <c r="BJ14" s="394">
        <f t="shared" si="32"/>
        <v>-0.79567000737004678</v>
      </c>
      <c r="BK14" s="161">
        <v>107.422</v>
      </c>
      <c r="BL14" s="393">
        <f t="shared" ref="BL14:BL23" si="78">(IFERROR(BK14/BH14-1,0))</f>
        <v>0</v>
      </c>
      <c r="BM14" s="394">
        <f t="shared" si="33"/>
        <v>-0.74684675363918918</v>
      </c>
      <c r="BN14" s="161">
        <v>107.422</v>
      </c>
      <c r="BO14" s="393">
        <f t="shared" ref="BO14:BO23" si="79">(IFERROR(BN14/BK14-1,0))</f>
        <v>0</v>
      </c>
      <c r="BP14" s="395">
        <f t="shared" si="34"/>
        <v>-0.67610347835050166</v>
      </c>
      <c r="BQ14" s="392">
        <v>107.422</v>
      </c>
      <c r="BR14" s="393">
        <f t="shared" ref="BR14:BR23" si="80">(IFERROR(BQ14/BN14-1,0))</f>
        <v>0</v>
      </c>
      <c r="BS14" s="394">
        <f t="shared" si="35"/>
        <v>0</v>
      </c>
      <c r="BT14" s="161">
        <v>107.422</v>
      </c>
      <c r="BU14" s="393">
        <f t="shared" ref="BU14:BU23" si="81">(IFERROR(BT14/BQ14-1,0))</f>
        <v>0</v>
      </c>
      <c r="BV14" s="394">
        <f t="shared" si="36"/>
        <v>0</v>
      </c>
      <c r="BW14" s="161">
        <v>107.422</v>
      </c>
      <c r="BX14" s="393">
        <f t="shared" ref="BX14:BX23" si="82">(IFERROR(BW14/BT14-1,0))</f>
        <v>0</v>
      </c>
      <c r="BY14" s="394">
        <f t="shared" si="37"/>
        <v>0</v>
      </c>
      <c r="BZ14" s="161">
        <v>107.422</v>
      </c>
      <c r="CA14" s="393">
        <f t="shared" ref="CA14:CA23" si="83">(IFERROR(BZ14/BW14-1,0))</f>
        <v>0</v>
      </c>
      <c r="CB14" s="394">
        <f t="shared" si="38"/>
        <v>0</v>
      </c>
    </row>
    <row r="15" spans="1:82" ht="16.2" customHeight="1">
      <c r="A15" s="173">
        <f t="shared" si="5"/>
        <v>14</v>
      </c>
      <c r="B15" s="33"/>
      <c r="C15" s="34" t="s">
        <v>371</v>
      </c>
      <c r="D15" s="35" t="s">
        <v>374</v>
      </c>
      <c r="E15" s="390"/>
      <c r="F15" s="391"/>
      <c r="G15" s="391"/>
      <c r="H15" s="391"/>
      <c r="I15" s="392"/>
      <c r="J15" s="393"/>
      <c r="K15" s="394"/>
      <c r="L15" s="161"/>
      <c r="M15" s="393"/>
      <c r="N15" s="394"/>
      <c r="O15" s="161"/>
      <c r="P15" s="393"/>
      <c r="Q15" s="394"/>
      <c r="R15" s="161"/>
      <c r="S15" s="393"/>
      <c r="T15" s="395"/>
      <c r="U15" s="392"/>
      <c r="V15" s="393"/>
      <c r="W15" s="394"/>
      <c r="X15" s="161"/>
      <c r="Y15" s="393"/>
      <c r="Z15" s="394"/>
      <c r="AA15" s="161"/>
      <c r="AB15" s="393"/>
      <c r="AC15" s="394"/>
      <c r="AD15" s="161"/>
      <c r="AE15" s="393"/>
      <c r="AF15" s="395"/>
      <c r="AG15" s="392"/>
      <c r="AH15" s="393"/>
      <c r="AI15" s="394"/>
      <c r="AJ15" s="161"/>
      <c r="AK15" s="393"/>
      <c r="AL15" s="394"/>
      <c r="AM15" s="161"/>
      <c r="AN15" s="393"/>
      <c r="AO15" s="394"/>
      <c r="AP15" s="161"/>
      <c r="AQ15" s="393"/>
      <c r="AR15" s="395"/>
      <c r="AS15" s="392" t="s">
        <v>29</v>
      </c>
      <c r="AT15" s="393">
        <f t="shared" ref="AT15" si="84">(IFERROR(AS15/AP15-1,0))</f>
        <v>0</v>
      </c>
      <c r="AU15" s="394">
        <f t="shared" ref="AU15" si="85">IFERROR(AS15/AG15-1,)</f>
        <v>0</v>
      </c>
      <c r="AV15" s="161" t="s">
        <v>29</v>
      </c>
      <c r="AW15" s="393">
        <f t="shared" ref="AW15" si="86">(IFERROR(AV15/AS15-1,0))</f>
        <v>0</v>
      </c>
      <c r="AX15" s="394">
        <f t="shared" ref="AX15" si="87">IFERROR(AV15/AJ15-1,)</f>
        <v>0</v>
      </c>
      <c r="AY15" s="161" t="s">
        <v>29</v>
      </c>
      <c r="AZ15" s="393">
        <f t="shared" ref="AZ15" si="88">(IFERROR(AY15/AV15-1,0))</f>
        <v>0</v>
      </c>
      <c r="BA15" s="394">
        <f t="shared" ref="BA15" si="89">IFERROR(AY15/AM15-1,)</f>
        <v>0</v>
      </c>
      <c r="BB15" s="161" t="s">
        <v>29</v>
      </c>
      <c r="BC15" s="393">
        <f t="shared" ref="BC15" si="90">(IFERROR(BB15/AY15-1,0))</f>
        <v>0</v>
      </c>
      <c r="BD15" s="395">
        <f t="shared" ref="BD15" si="91">IFERROR(BB15/AP15-1,)</f>
        <v>0</v>
      </c>
      <c r="BE15" s="392" t="s">
        <v>29</v>
      </c>
      <c r="BF15" s="393">
        <f t="shared" ref="BF15" si="92">(IFERROR(BE15/BB15-1,0))</f>
        <v>0</v>
      </c>
      <c r="BG15" s="394">
        <f t="shared" ref="BG15" si="93">IFERROR(BE15/AS15-1,)</f>
        <v>0</v>
      </c>
      <c r="BH15" s="161" t="s">
        <v>199</v>
      </c>
      <c r="BI15" s="393">
        <f t="shared" si="77"/>
        <v>0</v>
      </c>
      <c r="BJ15" s="394">
        <f t="shared" si="32"/>
        <v>0</v>
      </c>
      <c r="BK15" s="161" t="s">
        <v>199</v>
      </c>
      <c r="BL15" s="393">
        <f t="shared" si="78"/>
        <v>0</v>
      </c>
      <c r="BM15" s="394">
        <f t="shared" si="33"/>
        <v>0</v>
      </c>
      <c r="BN15" s="161" t="s">
        <v>199</v>
      </c>
      <c r="BO15" s="393">
        <f t="shared" si="79"/>
        <v>0</v>
      </c>
      <c r="BP15" s="395">
        <f t="shared" si="34"/>
        <v>0</v>
      </c>
      <c r="BQ15" s="392" t="s">
        <v>199</v>
      </c>
      <c r="BR15" s="393">
        <f t="shared" si="80"/>
        <v>0</v>
      </c>
      <c r="BS15" s="394">
        <f t="shared" si="35"/>
        <v>0</v>
      </c>
      <c r="BT15" s="161">
        <v>39124.212628000001</v>
      </c>
      <c r="BU15" s="393">
        <f t="shared" ref="BU15" si="94">(IFERROR(BT15/BQ15-1,0))</f>
        <v>0</v>
      </c>
      <c r="BV15" s="394">
        <f t="shared" ref="BV15" si="95">IFERROR(BT15/BH15-1,)</f>
        <v>0</v>
      </c>
      <c r="BW15" s="161">
        <v>38303.347136999997</v>
      </c>
      <c r="BX15" s="393">
        <f t="shared" si="82"/>
        <v>-2.0981009862228839E-2</v>
      </c>
      <c r="BY15" s="394">
        <f t="shared" si="37"/>
        <v>0</v>
      </c>
      <c r="BZ15" s="161">
        <v>0</v>
      </c>
      <c r="CA15" s="393">
        <f t="shared" si="83"/>
        <v>-1</v>
      </c>
      <c r="CB15" s="394">
        <f t="shared" si="38"/>
        <v>0</v>
      </c>
    </row>
    <row r="16" spans="1:82" ht="16.2" customHeight="1">
      <c r="A16" s="173">
        <f t="shared" si="5"/>
        <v>15</v>
      </c>
      <c r="B16" s="33"/>
      <c r="C16" s="34" t="s">
        <v>372</v>
      </c>
      <c r="D16" s="35" t="s">
        <v>389</v>
      </c>
      <c r="E16" s="390"/>
      <c r="F16" s="391"/>
      <c r="G16" s="391"/>
      <c r="H16" s="391"/>
      <c r="I16" s="392"/>
      <c r="J16" s="393"/>
      <c r="K16" s="394"/>
      <c r="L16" s="161"/>
      <c r="M16" s="393"/>
      <c r="N16" s="394"/>
      <c r="O16" s="161"/>
      <c r="P16" s="393"/>
      <c r="Q16" s="394"/>
      <c r="R16" s="161"/>
      <c r="S16" s="393"/>
      <c r="T16" s="395"/>
      <c r="U16" s="392"/>
      <c r="V16" s="393"/>
      <c r="W16" s="394"/>
      <c r="X16" s="161"/>
      <c r="Y16" s="393"/>
      <c r="Z16" s="394"/>
      <c r="AA16" s="161"/>
      <c r="AB16" s="393"/>
      <c r="AC16" s="394"/>
      <c r="AD16" s="161"/>
      <c r="AE16" s="393"/>
      <c r="AF16" s="395"/>
      <c r="AG16" s="392"/>
      <c r="AH16" s="393"/>
      <c r="AI16" s="394"/>
      <c r="AJ16" s="161"/>
      <c r="AK16" s="393"/>
      <c r="AL16" s="394"/>
      <c r="AM16" s="161"/>
      <c r="AN16" s="393"/>
      <c r="AO16" s="394"/>
      <c r="AP16" s="161"/>
      <c r="AQ16" s="393"/>
      <c r="AR16" s="395"/>
      <c r="AS16" s="392" t="s">
        <v>29</v>
      </c>
      <c r="AT16" s="393">
        <f t="shared" ref="AT16" si="96">(IFERROR(AS16/AP16-1,0))</f>
        <v>0</v>
      </c>
      <c r="AU16" s="394">
        <f t="shared" ref="AU16" si="97">IFERROR(AS16/AG16-1,)</f>
        <v>0</v>
      </c>
      <c r="AV16" s="161" t="s">
        <v>29</v>
      </c>
      <c r="AW16" s="393">
        <f t="shared" ref="AW16" si="98">(IFERROR(AV16/AS16-1,0))</f>
        <v>0</v>
      </c>
      <c r="AX16" s="394">
        <f t="shared" ref="AX16" si="99">IFERROR(AV16/AJ16-1,)</f>
        <v>0</v>
      </c>
      <c r="AY16" s="161" t="s">
        <v>29</v>
      </c>
      <c r="AZ16" s="393">
        <f t="shared" ref="AZ16" si="100">(IFERROR(AY16/AV16-1,0))</f>
        <v>0</v>
      </c>
      <c r="BA16" s="394">
        <f t="shared" ref="BA16" si="101">IFERROR(AY16/AM16-1,)</f>
        <v>0</v>
      </c>
      <c r="BB16" s="161" t="s">
        <v>29</v>
      </c>
      <c r="BC16" s="393">
        <f t="shared" ref="BC16" si="102">(IFERROR(BB16/AY16-1,0))</f>
        <v>0</v>
      </c>
      <c r="BD16" s="395">
        <f t="shared" ref="BD16" si="103">IFERROR(BB16/AP16-1,)</f>
        <v>0</v>
      </c>
      <c r="BE16" s="392" t="s">
        <v>29</v>
      </c>
      <c r="BF16" s="393">
        <f t="shared" ref="BF16" si="104">(IFERROR(BE16/BB16-1,0))</f>
        <v>0</v>
      </c>
      <c r="BG16" s="394">
        <f t="shared" ref="BG16" si="105">IFERROR(BE16/AS16-1,)</f>
        <v>0</v>
      </c>
      <c r="BH16" s="161" t="s">
        <v>199</v>
      </c>
      <c r="BI16" s="393">
        <f t="shared" ref="BI16" si="106">(IFERROR(BH16/BE16-1,0))</f>
        <v>0</v>
      </c>
      <c r="BJ16" s="394">
        <f t="shared" ref="BJ16" si="107">IFERROR(BH16/AV16-1,)</f>
        <v>0</v>
      </c>
      <c r="BK16" s="161" t="s">
        <v>199</v>
      </c>
      <c r="BL16" s="393">
        <f t="shared" ref="BL16" si="108">(IFERROR(BK16/BH16-1,0))</f>
        <v>0</v>
      </c>
      <c r="BM16" s="394">
        <f t="shared" ref="BM16" si="109">IFERROR(BK16/AY16-1,)</f>
        <v>0</v>
      </c>
      <c r="BN16" s="161" t="s">
        <v>199</v>
      </c>
      <c r="BO16" s="393">
        <f t="shared" ref="BO16" si="110">(IFERROR(BN16/BK16-1,0))</f>
        <v>0</v>
      </c>
      <c r="BP16" s="395">
        <f t="shared" ref="BP16" si="111">IFERROR(BN16/BB16-1,)</f>
        <v>0</v>
      </c>
      <c r="BQ16" s="392" t="s">
        <v>199</v>
      </c>
      <c r="BR16" s="393">
        <f t="shared" ref="BR16" si="112">(IFERROR(BQ16/BN16-1,0))</f>
        <v>0</v>
      </c>
      <c r="BS16" s="394">
        <f t="shared" ref="BS16" si="113">IFERROR(BQ16/BE16-1,)</f>
        <v>0</v>
      </c>
      <c r="BT16" s="161">
        <v>645</v>
      </c>
      <c r="BU16" s="393">
        <f t="shared" ref="BU16" si="114">(IFERROR(BT16/BQ16-1,0))</f>
        <v>0</v>
      </c>
      <c r="BV16" s="394">
        <f t="shared" ref="BV16" si="115">IFERROR(BT16/BH16-1,)</f>
        <v>0</v>
      </c>
      <c r="BW16" s="161">
        <v>0</v>
      </c>
      <c r="BX16" s="393">
        <f t="shared" si="82"/>
        <v>-1</v>
      </c>
      <c r="BY16" s="394">
        <f t="shared" si="37"/>
        <v>0</v>
      </c>
      <c r="BZ16" s="161">
        <v>0</v>
      </c>
      <c r="CA16" s="393">
        <f t="shared" si="83"/>
        <v>0</v>
      </c>
      <c r="CB16" s="394">
        <f t="shared" si="38"/>
        <v>0</v>
      </c>
    </row>
    <row r="17" spans="1:80" ht="16.2" customHeight="1">
      <c r="A17" s="173">
        <f t="shared" si="5"/>
        <v>16</v>
      </c>
      <c r="B17" s="33"/>
      <c r="C17" s="34" t="s">
        <v>51</v>
      </c>
      <c r="D17" s="35" t="s">
        <v>338</v>
      </c>
      <c r="E17" s="390" t="s">
        <v>29</v>
      </c>
      <c r="F17" s="391" t="s">
        <v>29</v>
      </c>
      <c r="G17" s="391" t="s">
        <v>29</v>
      </c>
      <c r="H17" s="391" t="s">
        <v>29</v>
      </c>
      <c r="I17" s="392" t="s">
        <v>29</v>
      </c>
      <c r="J17" s="393">
        <f t="shared" si="11"/>
        <v>0</v>
      </c>
      <c r="K17" s="394">
        <f t="shared" si="12"/>
        <v>0</v>
      </c>
      <c r="L17" s="161" t="s">
        <v>29</v>
      </c>
      <c r="M17" s="393">
        <f t="shared" si="13"/>
        <v>0</v>
      </c>
      <c r="N17" s="394">
        <f t="shared" si="14"/>
        <v>0</v>
      </c>
      <c r="O17" s="161" t="s">
        <v>29</v>
      </c>
      <c r="P17" s="393">
        <f t="shared" si="15"/>
        <v>0</v>
      </c>
      <c r="Q17" s="394">
        <f t="shared" si="16"/>
        <v>0</v>
      </c>
      <c r="R17" s="161" t="s">
        <v>29</v>
      </c>
      <c r="S17" s="393">
        <f t="shared" si="17"/>
        <v>0</v>
      </c>
      <c r="T17" s="395">
        <f t="shared" si="18"/>
        <v>0</v>
      </c>
      <c r="U17" s="392" t="s">
        <v>29</v>
      </c>
      <c r="V17" s="393">
        <f t="shared" si="64"/>
        <v>0</v>
      </c>
      <c r="W17" s="394">
        <f t="shared" si="19"/>
        <v>0</v>
      </c>
      <c r="X17" s="161" t="s">
        <v>29</v>
      </c>
      <c r="Y17" s="393">
        <f t="shared" si="65"/>
        <v>0</v>
      </c>
      <c r="Z17" s="394">
        <f t="shared" si="20"/>
        <v>0</v>
      </c>
      <c r="AA17" s="161" t="s">
        <v>29</v>
      </c>
      <c r="AB17" s="393">
        <f t="shared" si="66"/>
        <v>0</v>
      </c>
      <c r="AC17" s="394">
        <f t="shared" si="21"/>
        <v>0</v>
      </c>
      <c r="AD17" s="161" t="s">
        <v>29</v>
      </c>
      <c r="AE17" s="393">
        <f t="shared" si="67"/>
        <v>0</v>
      </c>
      <c r="AF17" s="395">
        <f t="shared" si="22"/>
        <v>0</v>
      </c>
      <c r="AG17" s="392" t="s">
        <v>29</v>
      </c>
      <c r="AH17" s="393">
        <f t="shared" si="68"/>
        <v>0</v>
      </c>
      <c r="AI17" s="394">
        <f t="shared" si="23"/>
        <v>0</v>
      </c>
      <c r="AJ17" s="161" t="s">
        <v>29</v>
      </c>
      <c r="AK17" s="393">
        <f t="shared" si="69"/>
        <v>0</v>
      </c>
      <c r="AL17" s="394">
        <f t="shared" si="24"/>
        <v>0</v>
      </c>
      <c r="AM17" s="161" t="s">
        <v>29</v>
      </c>
      <c r="AN17" s="393">
        <f t="shared" si="70"/>
        <v>0</v>
      </c>
      <c r="AO17" s="394">
        <f t="shared" si="25"/>
        <v>0</v>
      </c>
      <c r="AP17" s="161" t="s">
        <v>29</v>
      </c>
      <c r="AQ17" s="393">
        <f t="shared" si="71"/>
        <v>0</v>
      </c>
      <c r="AR17" s="395">
        <f t="shared" si="26"/>
        <v>0</v>
      </c>
      <c r="AS17" s="392" t="s">
        <v>29</v>
      </c>
      <c r="AT17" s="393">
        <f t="shared" si="72"/>
        <v>0</v>
      </c>
      <c r="AU17" s="394">
        <f t="shared" si="27"/>
        <v>0</v>
      </c>
      <c r="AV17" s="161" t="s">
        <v>29</v>
      </c>
      <c r="AW17" s="393">
        <f t="shared" si="73"/>
        <v>0</v>
      </c>
      <c r="AX17" s="394">
        <f t="shared" si="28"/>
        <v>0</v>
      </c>
      <c r="AY17" s="161" t="s">
        <v>29</v>
      </c>
      <c r="AZ17" s="393">
        <f t="shared" si="74"/>
        <v>0</v>
      </c>
      <c r="BA17" s="394">
        <f t="shared" si="29"/>
        <v>0</v>
      </c>
      <c r="BB17" s="161" t="s">
        <v>29</v>
      </c>
      <c r="BC17" s="393">
        <f t="shared" si="75"/>
        <v>0</v>
      </c>
      <c r="BD17" s="395">
        <f t="shared" si="30"/>
        <v>0</v>
      </c>
      <c r="BE17" s="392" t="s">
        <v>29</v>
      </c>
      <c r="BF17" s="393">
        <f t="shared" si="76"/>
        <v>0</v>
      </c>
      <c r="BG17" s="394">
        <f t="shared" si="31"/>
        <v>0</v>
      </c>
      <c r="BH17" s="161">
        <v>2999.9585670000001</v>
      </c>
      <c r="BI17" s="393">
        <f t="shared" si="77"/>
        <v>0</v>
      </c>
      <c r="BJ17" s="394">
        <f t="shared" si="32"/>
        <v>0</v>
      </c>
      <c r="BK17" s="161">
        <v>2999.9585670000001</v>
      </c>
      <c r="BL17" s="393">
        <f t="shared" si="78"/>
        <v>0</v>
      </c>
      <c r="BM17" s="394">
        <f t="shared" si="33"/>
        <v>0</v>
      </c>
      <c r="BN17" s="161">
        <v>2999.9585670000001</v>
      </c>
      <c r="BO17" s="393">
        <f t="shared" si="79"/>
        <v>0</v>
      </c>
      <c r="BP17" s="395">
        <f t="shared" si="34"/>
        <v>0</v>
      </c>
      <c r="BQ17" s="392">
        <v>2999.9585670000001</v>
      </c>
      <c r="BR17" s="393">
        <f t="shared" si="80"/>
        <v>0</v>
      </c>
      <c r="BS17" s="394">
        <f t="shared" si="35"/>
        <v>0</v>
      </c>
      <c r="BT17" s="161">
        <v>2999.9585670000001</v>
      </c>
      <c r="BU17" s="393">
        <f t="shared" si="81"/>
        <v>0</v>
      </c>
      <c r="BV17" s="394">
        <f t="shared" si="36"/>
        <v>0</v>
      </c>
      <c r="BW17" s="161">
        <v>2999.9585670000001</v>
      </c>
      <c r="BX17" s="393">
        <f t="shared" si="82"/>
        <v>0</v>
      </c>
      <c r="BY17" s="394">
        <f t="shared" si="37"/>
        <v>0</v>
      </c>
      <c r="BZ17" s="161">
        <v>9124.3066610000005</v>
      </c>
      <c r="CA17" s="393">
        <f t="shared" si="83"/>
        <v>2.0414775595132411</v>
      </c>
      <c r="CB17" s="394">
        <f t="shared" si="38"/>
        <v>2.0414775595132411</v>
      </c>
    </row>
    <row r="18" spans="1:80" ht="16.2" customHeight="1">
      <c r="A18" s="173">
        <f t="shared" si="5"/>
        <v>17</v>
      </c>
      <c r="B18" s="33"/>
      <c r="C18" s="34" t="s">
        <v>219</v>
      </c>
      <c r="D18" s="35" t="s">
        <v>126</v>
      </c>
      <c r="E18" s="390">
        <v>32154.494222000001</v>
      </c>
      <c r="F18" s="391">
        <v>32691.602007000001</v>
      </c>
      <c r="G18" s="391">
        <v>33534.755847</v>
      </c>
      <c r="H18" s="391">
        <v>46055.749744000001</v>
      </c>
      <c r="I18" s="392">
        <v>45972.961415999998</v>
      </c>
      <c r="J18" s="393">
        <f t="shared" si="11"/>
        <v>-1.7975676969798071E-3</v>
      </c>
      <c r="K18" s="394">
        <f t="shared" si="12"/>
        <v>0.42975227968429519</v>
      </c>
      <c r="L18" s="161">
        <v>50219.071837000003</v>
      </c>
      <c r="M18" s="393">
        <f t="shared" si="13"/>
        <v>9.2361037666853996E-2</v>
      </c>
      <c r="N18" s="394">
        <f t="shared" si="14"/>
        <v>0.53614594433906837</v>
      </c>
      <c r="O18" s="161">
        <v>50538.573380000002</v>
      </c>
      <c r="P18" s="393">
        <f t="shared" si="15"/>
        <v>6.3621554782420375E-3</v>
      </c>
      <c r="Q18" s="394">
        <f t="shared" si="16"/>
        <v>0.50705058389507118</v>
      </c>
      <c r="R18" s="161">
        <v>51077.691415000001</v>
      </c>
      <c r="S18" s="393">
        <f t="shared" si="17"/>
        <v>1.0667456537531539E-2</v>
      </c>
      <c r="T18" s="395">
        <f t="shared" si="18"/>
        <v>0.10904049329159471</v>
      </c>
      <c r="U18" s="392">
        <v>50882.404436999997</v>
      </c>
      <c r="V18" s="393">
        <f t="shared" si="64"/>
        <v>-3.823332116037137E-3</v>
      </c>
      <c r="W18" s="394">
        <f t="shared" si="19"/>
        <v>0.10678979273437372</v>
      </c>
      <c r="X18" s="161">
        <v>50627.866946000002</v>
      </c>
      <c r="Y18" s="393">
        <f t="shared" si="65"/>
        <v>-5.0024658586084181E-3</v>
      </c>
      <c r="Z18" s="394">
        <f t="shared" si="20"/>
        <v>8.1402362498226299E-3</v>
      </c>
      <c r="AA18" s="161">
        <v>50347.802879000003</v>
      </c>
      <c r="AB18" s="393">
        <f t="shared" si="66"/>
        <v>-5.5318164460438357E-3</v>
      </c>
      <c r="AC18" s="394">
        <f t="shared" si="21"/>
        <v>-3.7747504181725455E-3</v>
      </c>
      <c r="AD18" s="161">
        <v>50098.618892999999</v>
      </c>
      <c r="AE18" s="393">
        <f t="shared" si="67"/>
        <v>-4.9492524350837064E-3</v>
      </c>
      <c r="AF18" s="395">
        <f t="shared" si="22"/>
        <v>-1.9168300188925125E-2</v>
      </c>
      <c r="AG18" s="392">
        <v>51293.336857000002</v>
      </c>
      <c r="AH18" s="393">
        <f t="shared" si="68"/>
        <v>2.3847323347409466E-2</v>
      </c>
      <c r="AI18" s="394">
        <f t="shared" si="23"/>
        <v>8.076120312058066E-3</v>
      </c>
      <c r="AJ18" s="161">
        <v>66325.551731</v>
      </c>
      <c r="AK18" s="393">
        <f t="shared" si="69"/>
        <v>0.29306369589305725</v>
      </c>
      <c r="AL18" s="394">
        <f t="shared" si="24"/>
        <v>0.31006016512098467</v>
      </c>
      <c r="AM18" s="161">
        <v>76457.837968000007</v>
      </c>
      <c r="AN18" s="393">
        <f t="shared" si="70"/>
        <v>0.15276595478759147</v>
      </c>
      <c r="AO18" s="394">
        <f t="shared" si="25"/>
        <v>0.51859333666952256</v>
      </c>
      <c r="AP18" s="161">
        <v>80704.632922999997</v>
      </c>
      <c r="AQ18" s="393">
        <f t="shared" si="71"/>
        <v>5.5544272083359214E-2</v>
      </c>
      <c r="AR18" s="395">
        <f t="shared" si="26"/>
        <v>0.61091532473914967</v>
      </c>
      <c r="AS18" s="392">
        <v>104563.798129</v>
      </c>
      <c r="AT18" s="393">
        <f t="shared" si="72"/>
        <v>0.29563563257593839</v>
      </c>
      <c r="AU18" s="394">
        <f t="shared" si="27"/>
        <v>1.0385454434464263</v>
      </c>
      <c r="AV18" s="161">
        <v>132475.06566600001</v>
      </c>
      <c r="AW18" s="393">
        <f t="shared" si="73"/>
        <v>0.26693050593443401</v>
      </c>
      <c r="AX18" s="394">
        <f t="shared" si="28"/>
        <v>0.99734585251979579</v>
      </c>
      <c r="AY18" s="161">
        <v>131988.20245899999</v>
      </c>
      <c r="AZ18" s="393">
        <f t="shared" si="74"/>
        <v>-3.6751308976702424E-3</v>
      </c>
      <c r="BA18" s="394">
        <f t="shared" si="29"/>
        <v>0.7262874018781591</v>
      </c>
      <c r="BB18" s="161">
        <v>104241.59458999999</v>
      </c>
      <c r="BC18" s="393">
        <f t="shared" si="75"/>
        <v>-0.21022036327541493</v>
      </c>
      <c r="BD18" s="395">
        <f t="shared" si="30"/>
        <v>0.29164325286574977</v>
      </c>
      <c r="BE18" s="392">
        <v>121179.001082</v>
      </c>
      <c r="BF18" s="393">
        <f t="shared" si="76"/>
        <v>0.16248222754666908</v>
      </c>
      <c r="BG18" s="394">
        <f t="shared" si="31"/>
        <v>0.15890014756829962</v>
      </c>
      <c r="BH18" s="161">
        <v>121940.52067899999</v>
      </c>
      <c r="BI18" s="393">
        <f t="shared" si="77"/>
        <v>6.2842537915019925E-3</v>
      </c>
      <c r="BJ18" s="394">
        <f t="shared" si="32"/>
        <v>-7.9520964447453157E-2</v>
      </c>
      <c r="BK18" s="161">
        <v>125210.86790700001</v>
      </c>
      <c r="BL18" s="393">
        <f t="shared" si="78"/>
        <v>2.6819200129618803E-2</v>
      </c>
      <c r="BM18" s="394">
        <f t="shared" si="33"/>
        <v>-5.1348032822139955E-2</v>
      </c>
      <c r="BN18" s="161">
        <v>138988.714882</v>
      </c>
      <c r="BO18" s="393">
        <f t="shared" si="79"/>
        <v>0.11003714937295572</v>
      </c>
      <c r="BP18" s="395">
        <f t="shared" si="34"/>
        <v>0.33333258598610627</v>
      </c>
      <c r="BQ18" s="392">
        <v>143523.975228</v>
      </c>
      <c r="BR18" s="393">
        <f t="shared" si="80"/>
        <v>3.2630421468752946E-2</v>
      </c>
      <c r="BS18" s="394">
        <f t="shared" si="35"/>
        <v>0.18439642138062751</v>
      </c>
      <c r="BT18" s="161">
        <v>143385.577315</v>
      </c>
      <c r="BU18" s="393">
        <f t="shared" si="81"/>
        <v>-9.6428427919537096E-4</v>
      </c>
      <c r="BV18" s="394">
        <f t="shared" si="36"/>
        <v>0.17586489311828224</v>
      </c>
      <c r="BW18" s="161">
        <v>150171.22852</v>
      </c>
      <c r="BX18" s="393">
        <f t="shared" si="82"/>
        <v>4.7324503147849972E-2</v>
      </c>
      <c r="BY18" s="394">
        <f t="shared" si="37"/>
        <v>0.19934659850404701</v>
      </c>
      <c r="BZ18" s="161">
        <v>193186.05740199998</v>
      </c>
      <c r="CA18" s="393">
        <f t="shared" si="83"/>
        <v>0.28643854955392611</v>
      </c>
      <c r="CB18" s="394">
        <f t="shared" si="38"/>
        <v>0.38994059745075682</v>
      </c>
    </row>
    <row r="19" spans="1:80" ht="16.2" customHeight="1">
      <c r="A19" s="173">
        <f t="shared" si="5"/>
        <v>18</v>
      </c>
      <c r="B19" s="33"/>
      <c r="C19" s="34" t="s">
        <v>220</v>
      </c>
      <c r="D19" s="35" t="s">
        <v>364</v>
      </c>
      <c r="E19" s="390">
        <v>127.576116</v>
      </c>
      <c r="F19" s="391">
        <v>131.49525800000001</v>
      </c>
      <c r="G19" s="391">
        <v>136.045445</v>
      </c>
      <c r="H19" s="391">
        <v>152.95273399999999</v>
      </c>
      <c r="I19" s="392">
        <v>159.48610099999999</v>
      </c>
      <c r="J19" s="393">
        <f t="shared" si="11"/>
        <v>4.2714940943781921E-2</v>
      </c>
      <c r="K19" s="394">
        <f t="shared" si="12"/>
        <v>0.25012507043246246</v>
      </c>
      <c r="L19" s="161">
        <v>357.37920300000002</v>
      </c>
      <c r="M19" s="393">
        <f t="shared" si="13"/>
        <v>1.2408172295841631</v>
      </c>
      <c r="N19" s="394">
        <f t="shared" si="14"/>
        <v>1.7178105768650607</v>
      </c>
      <c r="O19" s="161">
        <v>414.13040599999999</v>
      </c>
      <c r="P19" s="393">
        <f t="shared" si="15"/>
        <v>0.15879828071584789</v>
      </c>
      <c r="Q19" s="394">
        <f t="shared" si="16"/>
        <v>2.044059328851473</v>
      </c>
      <c r="R19" s="161">
        <v>710.67403300000001</v>
      </c>
      <c r="S19" s="393">
        <f t="shared" si="17"/>
        <v>0.71606340105343547</v>
      </c>
      <c r="T19" s="395">
        <f t="shared" si="18"/>
        <v>3.6463637125963375</v>
      </c>
      <c r="U19" s="392">
        <v>710.36875799999996</v>
      </c>
      <c r="V19" s="393">
        <f t="shared" si="64"/>
        <v>-4.2955699212954279E-4</v>
      </c>
      <c r="W19" s="394">
        <f t="shared" si="19"/>
        <v>3.4541107566483173</v>
      </c>
      <c r="X19" s="161">
        <v>731.30753300000003</v>
      </c>
      <c r="Y19" s="393">
        <f t="shared" si="65"/>
        <v>2.9475923264069115E-2</v>
      </c>
      <c r="Z19" s="394">
        <f t="shared" si="20"/>
        <v>1.0463069111494998</v>
      </c>
      <c r="AA19" s="161">
        <v>720.193533</v>
      </c>
      <c r="AB19" s="393">
        <f t="shared" si="66"/>
        <v>-1.5197436780676532E-2</v>
      </c>
      <c r="AC19" s="394">
        <f t="shared" si="21"/>
        <v>0.7390501218111476</v>
      </c>
      <c r="AD19" s="161">
        <v>821.86246900000003</v>
      </c>
      <c r="AE19" s="393">
        <f t="shared" si="67"/>
        <v>0.14116890994076736</v>
      </c>
      <c r="AF19" s="395">
        <f t="shared" si="22"/>
        <v>0.15645490173692611</v>
      </c>
      <c r="AG19" s="392">
        <v>807.05562099999997</v>
      </c>
      <c r="AH19" s="393">
        <f t="shared" si="68"/>
        <v>-1.8016211420404993E-2</v>
      </c>
      <c r="AI19" s="394">
        <f t="shared" si="23"/>
        <v>0.13610798885949893</v>
      </c>
      <c r="AJ19" s="161">
        <v>826.21163799999999</v>
      </c>
      <c r="AK19" s="393">
        <f t="shared" si="69"/>
        <v>2.3735683763981941E-2</v>
      </c>
      <c r="AL19" s="394">
        <f t="shared" si="24"/>
        <v>0.12977318120966208</v>
      </c>
      <c r="AM19" s="161">
        <v>1069.360572</v>
      </c>
      <c r="AN19" s="393">
        <f t="shared" si="70"/>
        <v>0.29429376544318298</v>
      </c>
      <c r="AO19" s="394">
        <f t="shared" si="25"/>
        <v>0.48482390218852478</v>
      </c>
      <c r="AP19" s="161">
        <v>1123.998104</v>
      </c>
      <c r="AQ19" s="393">
        <f t="shared" si="71"/>
        <v>5.1093647391368346E-2</v>
      </c>
      <c r="AR19" s="395">
        <f t="shared" si="26"/>
        <v>0.3676231077538108</v>
      </c>
      <c r="AS19" s="392">
        <v>1214.5768949999999</v>
      </c>
      <c r="AT19" s="393">
        <f t="shared" si="72"/>
        <v>8.0586248924846782E-2</v>
      </c>
      <c r="AU19" s="394">
        <f t="shared" si="27"/>
        <v>0.5049481886949152</v>
      </c>
      <c r="AV19" s="161">
        <v>1368.980671</v>
      </c>
      <c r="AW19" s="393">
        <f t="shared" si="73"/>
        <v>0.12712556663610841</v>
      </c>
      <c r="AX19" s="394">
        <f t="shared" si="28"/>
        <v>0.65693704619542048</v>
      </c>
      <c r="AY19" s="161">
        <v>1456.9951940000001</v>
      </c>
      <c r="AZ19" s="393">
        <f t="shared" si="74"/>
        <v>6.4292012929377584E-2</v>
      </c>
      <c r="BA19" s="394">
        <f t="shared" si="29"/>
        <v>0.36249197151061607</v>
      </c>
      <c r="BB19" s="161">
        <v>1478.3695740000001</v>
      </c>
      <c r="BC19" s="393">
        <f t="shared" si="75"/>
        <v>1.4670178795387345E-2</v>
      </c>
      <c r="BD19" s="395">
        <f t="shared" si="30"/>
        <v>0.31527764036157135</v>
      </c>
      <c r="BE19" s="392">
        <v>1644.948093</v>
      </c>
      <c r="BF19" s="393">
        <f t="shared" si="76"/>
        <v>0.1126771829788753</v>
      </c>
      <c r="BG19" s="394">
        <f t="shared" si="31"/>
        <v>0.354338370647171</v>
      </c>
      <c r="BH19" s="161">
        <v>1945.869254</v>
      </c>
      <c r="BI19" s="393">
        <f t="shared" si="77"/>
        <v>0.18293656941550673</v>
      </c>
      <c r="BJ19" s="394">
        <f t="shared" si="32"/>
        <v>0.42140009367597564</v>
      </c>
      <c r="BK19" s="161">
        <v>2336.794433</v>
      </c>
      <c r="BL19" s="393">
        <f t="shared" si="78"/>
        <v>0.20090002357373193</v>
      </c>
      <c r="BM19" s="394">
        <f t="shared" si="33"/>
        <v>0.60384498358201166</v>
      </c>
      <c r="BN19" s="161">
        <v>2822.2968580000002</v>
      </c>
      <c r="BO19" s="393">
        <f t="shared" si="79"/>
        <v>0.20776428518648404</v>
      </c>
      <c r="BP19" s="395">
        <f t="shared" si="34"/>
        <v>0.90906043227320921</v>
      </c>
      <c r="BQ19" s="392">
        <v>4575.2375490000004</v>
      </c>
      <c r="BR19" s="393">
        <f t="shared" si="80"/>
        <v>0.62110429171586468</v>
      </c>
      <c r="BS19" s="394">
        <f t="shared" si="35"/>
        <v>1.7813871869086393</v>
      </c>
      <c r="BT19" s="161">
        <v>6514.2836789999992</v>
      </c>
      <c r="BU19" s="393">
        <f t="shared" si="81"/>
        <v>0.42381321390051352</v>
      </c>
      <c r="BV19" s="394">
        <f t="shared" si="36"/>
        <v>2.3477499403461972</v>
      </c>
      <c r="BW19" s="161">
        <v>7605.3814109999994</v>
      </c>
      <c r="BX19" s="393">
        <f t="shared" si="82"/>
        <v>0.16749312522531934</v>
      </c>
      <c r="BY19" s="394">
        <f t="shared" si="37"/>
        <v>2.2546215035424124</v>
      </c>
      <c r="BZ19" s="161">
        <v>140947.98448230975</v>
      </c>
      <c r="CA19" s="393">
        <f t="shared" si="83"/>
        <v>17.532664815264944</v>
      </c>
      <c r="CB19" s="394">
        <f t="shared" si="38"/>
        <v>48.940878502125926</v>
      </c>
    </row>
    <row r="20" spans="1:80" ht="16.2" customHeight="1">
      <c r="A20" s="173">
        <f t="shared" si="5"/>
        <v>19</v>
      </c>
      <c r="B20" s="33"/>
      <c r="C20" s="34" t="s">
        <v>222</v>
      </c>
      <c r="D20" s="35" t="s">
        <v>387</v>
      </c>
      <c r="E20" s="390" t="s">
        <v>29</v>
      </c>
      <c r="F20" s="391" t="s">
        <v>29</v>
      </c>
      <c r="G20" s="391" t="s">
        <v>29</v>
      </c>
      <c r="H20" s="391" t="s">
        <v>29</v>
      </c>
      <c r="I20" s="392"/>
      <c r="J20" s="393">
        <f t="shared" si="11"/>
        <v>0</v>
      </c>
      <c r="K20" s="394">
        <f t="shared" si="12"/>
        <v>0</v>
      </c>
      <c r="L20" s="161" t="s">
        <v>199</v>
      </c>
      <c r="M20" s="393">
        <f t="shared" si="13"/>
        <v>0</v>
      </c>
      <c r="N20" s="394">
        <f t="shared" si="14"/>
        <v>0</v>
      </c>
      <c r="O20" s="161" t="s">
        <v>199</v>
      </c>
      <c r="P20" s="393">
        <f t="shared" si="15"/>
        <v>0</v>
      </c>
      <c r="Q20" s="394">
        <f t="shared" si="16"/>
        <v>0</v>
      </c>
      <c r="R20" s="161" t="s">
        <v>199</v>
      </c>
      <c r="S20" s="393">
        <f t="shared" si="17"/>
        <v>0</v>
      </c>
      <c r="T20" s="395">
        <f t="shared" si="18"/>
        <v>0</v>
      </c>
      <c r="U20" s="392">
        <v>0</v>
      </c>
      <c r="V20" s="393">
        <f t="shared" si="64"/>
        <v>0</v>
      </c>
      <c r="W20" s="394">
        <f t="shared" si="19"/>
        <v>0</v>
      </c>
      <c r="X20" s="161">
        <v>0</v>
      </c>
      <c r="Y20" s="393">
        <f t="shared" si="65"/>
        <v>0</v>
      </c>
      <c r="Z20" s="394">
        <f t="shared" si="20"/>
        <v>0</v>
      </c>
      <c r="AA20" s="161">
        <v>0</v>
      </c>
      <c r="AB20" s="393">
        <f t="shared" si="66"/>
        <v>0</v>
      </c>
      <c r="AC20" s="394">
        <f t="shared" si="21"/>
        <v>0</v>
      </c>
      <c r="AD20" s="161">
        <v>0</v>
      </c>
      <c r="AE20" s="393">
        <f t="shared" si="67"/>
        <v>0</v>
      </c>
      <c r="AF20" s="395">
        <f t="shared" si="22"/>
        <v>0</v>
      </c>
      <c r="AG20" s="392">
        <v>0</v>
      </c>
      <c r="AH20" s="393">
        <f t="shared" si="68"/>
        <v>0</v>
      </c>
      <c r="AI20" s="394">
        <f t="shared" si="23"/>
        <v>0</v>
      </c>
      <c r="AJ20" s="161">
        <v>0</v>
      </c>
      <c r="AK20" s="393">
        <f t="shared" si="69"/>
        <v>0</v>
      </c>
      <c r="AL20" s="394">
        <f t="shared" si="24"/>
        <v>0</v>
      </c>
      <c r="AM20" s="161">
        <v>0</v>
      </c>
      <c r="AN20" s="393">
        <f t="shared" si="70"/>
        <v>0</v>
      </c>
      <c r="AO20" s="394">
        <f t="shared" si="25"/>
        <v>0</v>
      </c>
      <c r="AP20" s="161">
        <v>58418.164117</v>
      </c>
      <c r="AQ20" s="393">
        <f t="shared" si="71"/>
        <v>0</v>
      </c>
      <c r="AR20" s="395">
        <f t="shared" si="26"/>
        <v>0</v>
      </c>
      <c r="AS20" s="392">
        <v>103467.475659</v>
      </c>
      <c r="AT20" s="393">
        <f t="shared" si="72"/>
        <v>0.77115246983412833</v>
      </c>
      <c r="AU20" s="394">
        <f t="shared" si="27"/>
        <v>0</v>
      </c>
      <c r="AV20" s="161">
        <v>74917.254627999995</v>
      </c>
      <c r="AW20" s="393">
        <f t="shared" si="73"/>
        <v>-0.27593425710987274</v>
      </c>
      <c r="AX20" s="394">
        <f t="shared" si="28"/>
        <v>0</v>
      </c>
      <c r="AY20" s="161">
        <v>74762.030088</v>
      </c>
      <c r="AZ20" s="393">
        <f t="shared" si="74"/>
        <v>-2.071946453066964E-3</v>
      </c>
      <c r="BA20" s="394">
        <f t="shared" si="29"/>
        <v>0</v>
      </c>
      <c r="BB20" s="161">
        <v>74654.142443999997</v>
      </c>
      <c r="BC20" s="393">
        <f t="shared" si="75"/>
        <v>-1.4430807172172155E-3</v>
      </c>
      <c r="BD20" s="395">
        <f t="shared" si="30"/>
        <v>0.27792688408493205</v>
      </c>
      <c r="BE20" s="392">
        <v>57707.046391999997</v>
      </c>
      <c r="BF20" s="393">
        <f t="shared" si="76"/>
        <v>-0.22700811364503259</v>
      </c>
      <c r="BG20" s="394">
        <f t="shared" si="31"/>
        <v>-0.44226873203917372</v>
      </c>
      <c r="BH20" s="161">
        <v>57623.529424</v>
      </c>
      <c r="BI20" s="393">
        <f t="shared" si="77"/>
        <v>-1.4472577132551567E-3</v>
      </c>
      <c r="BJ20" s="394">
        <f t="shared" si="32"/>
        <v>-0.23083767938202771</v>
      </c>
      <c r="BK20" s="161">
        <v>54579.834546999999</v>
      </c>
      <c r="BL20" s="393">
        <f t="shared" si="78"/>
        <v>-5.2820347997155404E-2</v>
      </c>
      <c r="BM20" s="394">
        <f t="shared" si="33"/>
        <v>-0.26995248145675266</v>
      </c>
      <c r="BN20" s="161">
        <v>41087.737051999997</v>
      </c>
      <c r="BO20" s="393">
        <f t="shared" si="79"/>
        <v>-0.24719931100893378</v>
      </c>
      <c r="BP20" s="395">
        <f t="shared" si="34"/>
        <v>-0.44962549020208797</v>
      </c>
      <c r="BQ20" s="392">
        <v>36270.455333999998</v>
      </c>
      <c r="BR20" s="393">
        <f t="shared" si="80"/>
        <v>-0.11724378278373715</v>
      </c>
      <c r="BS20" s="394">
        <f t="shared" si="35"/>
        <v>-0.37147267791844185</v>
      </c>
      <c r="BT20" s="161">
        <v>36217.656987000002</v>
      </c>
      <c r="BU20" s="393">
        <f t="shared" si="81"/>
        <v>-1.4556847029847386E-3</v>
      </c>
      <c r="BV20" s="394">
        <f t="shared" si="36"/>
        <v>-0.37147798218837536</v>
      </c>
      <c r="BW20" s="161">
        <v>29487.664896999999</v>
      </c>
      <c r="BX20" s="393">
        <f t="shared" si="82"/>
        <v>-0.1858207473889234</v>
      </c>
      <c r="BY20" s="394">
        <f t="shared" si="37"/>
        <v>-0.45973334031257518</v>
      </c>
      <c r="BZ20" s="161">
        <v>29444.614818999999</v>
      </c>
      <c r="CA20" s="393">
        <f t="shared" si="83"/>
        <v>-1.4599351339067423E-3</v>
      </c>
      <c r="CB20" s="394">
        <f t="shared" si="38"/>
        <v>-0.28337219492678911</v>
      </c>
    </row>
    <row r="21" spans="1:80" ht="16.2" customHeight="1">
      <c r="A21" s="173">
        <f t="shared" si="5"/>
        <v>20</v>
      </c>
      <c r="B21" s="33"/>
      <c r="C21" s="34" t="s">
        <v>221</v>
      </c>
      <c r="D21" s="35" t="s">
        <v>127</v>
      </c>
      <c r="E21" s="390">
        <v>2653.0795600000001</v>
      </c>
      <c r="F21" s="391">
        <v>2513.35646</v>
      </c>
      <c r="G21" s="391">
        <v>2543.31068</v>
      </c>
      <c r="H21" s="391">
        <v>2067.170936</v>
      </c>
      <c r="I21" s="392">
        <v>2644.860952</v>
      </c>
      <c r="J21" s="393">
        <f t="shared" si="11"/>
        <v>0.27945923868194322</v>
      </c>
      <c r="K21" s="394">
        <f t="shared" si="12"/>
        <v>-3.0977616065158697E-3</v>
      </c>
      <c r="L21" s="161">
        <v>2442.6254170000002</v>
      </c>
      <c r="M21" s="393">
        <f t="shared" si="13"/>
        <v>-7.6463579246792812E-2</v>
      </c>
      <c r="N21" s="394">
        <f t="shared" si="14"/>
        <v>-2.8142065849266706E-2</v>
      </c>
      <c r="O21" s="161">
        <v>2444.850434</v>
      </c>
      <c r="P21" s="393">
        <f t="shared" si="15"/>
        <v>9.109120803028059E-4</v>
      </c>
      <c r="Q21" s="394">
        <f t="shared" si="16"/>
        <v>-3.8713416640077991E-2</v>
      </c>
      <c r="R21" s="161">
        <v>2926.1996300000001</v>
      </c>
      <c r="S21" s="393">
        <f t="shared" si="17"/>
        <v>0.19688288056642733</v>
      </c>
      <c r="T21" s="395">
        <f t="shared" si="18"/>
        <v>0.41555764888134061</v>
      </c>
      <c r="U21" s="392">
        <v>2927.6384499999999</v>
      </c>
      <c r="V21" s="393">
        <f t="shared" si="64"/>
        <v>4.9170261155406791E-4</v>
      </c>
      <c r="W21" s="394">
        <f t="shared" si="19"/>
        <v>0.10691582776257791</v>
      </c>
      <c r="X21" s="161">
        <v>2896.91426</v>
      </c>
      <c r="Y21" s="393">
        <f t="shared" si="65"/>
        <v>-1.049453015620827E-2</v>
      </c>
      <c r="Z21" s="394">
        <f t="shared" si="20"/>
        <v>0.18598383519563599</v>
      </c>
      <c r="AA21" s="161">
        <v>3116.9389000000001</v>
      </c>
      <c r="AB21" s="393">
        <f t="shared" si="66"/>
        <v>7.5951381453726485E-2</v>
      </c>
      <c r="AC21" s="394">
        <f t="shared" si="21"/>
        <v>0.27489962439150184</v>
      </c>
      <c r="AD21" s="161">
        <v>1846.88456</v>
      </c>
      <c r="AE21" s="393">
        <f t="shared" si="67"/>
        <v>-0.4074684749194154</v>
      </c>
      <c r="AF21" s="395">
        <f t="shared" si="22"/>
        <v>-0.36884533062428149</v>
      </c>
      <c r="AG21" s="392">
        <v>2499.9438500000001</v>
      </c>
      <c r="AH21" s="393">
        <f t="shared" si="68"/>
        <v>0.3536004924964018</v>
      </c>
      <c r="AI21" s="394">
        <f t="shared" si="23"/>
        <v>-0.14608859915745398</v>
      </c>
      <c r="AJ21" s="161">
        <v>2167.72424</v>
      </c>
      <c r="AK21" s="393">
        <f t="shared" si="69"/>
        <v>-0.13289082872801328</v>
      </c>
      <c r="AL21" s="394">
        <f t="shared" si="24"/>
        <v>-0.25171266891412936</v>
      </c>
      <c r="AM21" s="161">
        <v>1754.4033300000001</v>
      </c>
      <c r="AN21" s="393">
        <f t="shared" si="70"/>
        <v>-0.19067042863348704</v>
      </c>
      <c r="AO21" s="394">
        <f t="shared" si="25"/>
        <v>-0.43713900519512905</v>
      </c>
      <c r="AP21" s="161">
        <v>1894.43886</v>
      </c>
      <c r="AQ21" s="393">
        <f t="shared" si="71"/>
        <v>7.9819462038982714E-2</v>
      </c>
      <c r="AR21" s="395">
        <f t="shared" si="26"/>
        <v>2.5748387868920197E-2</v>
      </c>
      <c r="AS21" s="392">
        <v>929.59821999999997</v>
      </c>
      <c r="AT21" s="393">
        <f t="shared" si="72"/>
        <v>-0.50930154589417576</v>
      </c>
      <c r="AU21" s="394">
        <f t="shared" si="27"/>
        <v>-0.62815236030201249</v>
      </c>
      <c r="AV21" s="161">
        <v>859.62824999999998</v>
      </c>
      <c r="AW21" s="393">
        <f t="shared" si="73"/>
        <v>-7.5269044727731882E-2</v>
      </c>
      <c r="AX21" s="394">
        <f t="shared" si="28"/>
        <v>-0.6034420641990883</v>
      </c>
      <c r="AY21" s="161">
        <v>1159.70426</v>
      </c>
      <c r="AZ21" s="393">
        <f t="shared" si="74"/>
        <v>0.34907648742348796</v>
      </c>
      <c r="BA21" s="394">
        <f t="shared" si="29"/>
        <v>-0.3389751146904173</v>
      </c>
      <c r="BB21" s="161">
        <v>1038.0038400000001</v>
      </c>
      <c r="BC21" s="393">
        <f t="shared" si="75"/>
        <v>-0.10494090967640313</v>
      </c>
      <c r="BD21" s="395">
        <f t="shared" si="30"/>
        <v>-0.45207846929406836</v>
      </c>
      <c r="BE21" s="392">
        <v>1248.08843</v>
      </c>
      <c r="BF21" s="393">
        <f t="shared" si="76"/>
        <v>0.20239288324790783</v>
      </c>
      <c r="BG21" s="394">
        <f t="shared" si="31"/>
        <v>0.34261060654784825</v>
      </c>
      <c r="BH21" s="161">
        <v>1919.326883</v>
      </c>
      <c r="BI21" s="393">
        <f t="shared" si="77"/>
        <v>0.53781321648819391</v>
      </c>
      <c r="BJ21" s="394">
        <f t="shared" si="32"/>
        <v>1.232740586410463</v>
      </c>
      <c r="BK21" s="161">
        <v>1646.073153</v>
      </c>
      <c r="BL21" s="393">
        <f t="shared" si="78"/>
        <v>-0.1423695632152514</v>
      </c>
      <c r="BM21" s="394">
        <f t="shared" si="33"/>
        <v>0.41939045132075314</v>
      </c>
      <c r="BN21" s="161">
        <v>1100.2748799999999</v>
      </c>
      <c r="BO21" s="393">
        <f t="shared" si="79"/>
        <v>-0.33157595214117441</v>
      </c>
      <c r="BP21" s="395">
        <f t="shared" si="34"/>
        <v>5.999114608285061E-2</v>
      </c>
      <c r="BQ21" s="392">
        <v>429.00508100000002</v>
      </c>
      <c r="BR21" s="393">
        <f t="shared" si="80"/>
        <v>-0.61009281516996916</v>
      </c>
      <c r="BS21" s="394">
        <f t="shared" si="35"/>
        <v>-0.65627028447014768</v>
      </c>
      <c r="BT21" s="161">
        <v>330.29539</v>
      </c>
      <c r="BU21" s="393">
        <f t="shared" si="81"/>
        <v>-0.23008979467075363</v>
      </c>
      <c r="BV21" s="394">
        <f t="shared" si="36"/>
        <v>-0.82791081971210012</v>
      </c>
      <c r="BW21" s="161">
        <v>603.75545299999999</v>
      </c>
      <c r="BX21" s="393">
        <f t="shared" si="82"/>
        <v>0.82792576366264137</v>
      </c>
      <c r="BY21" s="394">
        <f t="shared" si="37"/>
        <v>-0.63321468921375457</v>
      </c>
      <c r="BZ21" s="161">
        <v>1456.626397</v>
      </c>
      <c r="CA21" s="393">
        <f t="shared" si="83"/>
        <v>1.4126099230444549</v>
      </c>
      <c r="CB21" s="394">
        <f t="shared" si="38"/>
        <v>0.32387499112948936</v>
      </c>
    </row>
    <row r="22" spans="1:80" ht="16.2" customHeight="1">
      <c r="A22" s="173">
        <f t="shared" si="5"/>
        <v>21</v>
      </c>
      <c r="B22" s="33"/>
      <c r="C22" s="34" t="s">
        <v>223</v>
      </c>
      <c r="D22" s="35" t="s">
        <v>52</v>
      </c>
      <c r="E22" s="390" t="s">
        <v>29</v>
      </c>
      <c r="F22" s="391">
        <v>23.967948</v>
      </c>
      <c r="G22" s="391">
        <v>12.692591999999999</v>
      </c>
      <c r="H22" s="396" t="s">
        <v>29</v>
      </c>
      <c r="I22" s="392">
        <v>23.352440000000001</v>
      </c>
      <c r="J22" s="393">
        <f t="shared" si="11"/>
        <v>0</v>
      </c>
      <c r="K22" s="394">
        <f t="shared" si="12"/>
        <v>0</v>
      </c>
      <c r="L22" s="161">
        <v>203.22920400000001</v>
      </c>
      <c r="M22" s="393">
        <f t="shared" si="13"/>
        <v>7.7026967631647913</v>
      </c>
      <c r="N22" s="394">
        <f t="shared" si="14"/>
        <v>7.4792074815916667</v>
      </c>
      <c r="O22" s="161">
        <v>150.53615199999999</v>
      </c>
      <c r="P22" s="393">
        <f t="shared" si="15"/>
        <v>-0.2592789370960682</v>
      </c>
      <c r="Q22" s="394">
        <f t="shared" si="16"/>
        <v>10.860158429420878</v>
      </c>
      <c r="R22" s="161">
        <v>251.34474399999999</v>
      </c>
      <c r="S22" s="393">
        <f t="shared" si="17"/>
        <v>0.66966366989372772</v>
      </c>
      <c r="T22" s="395">
        <f t="shared" si="18"/>
        <v>0</v>
      </c>
      <c r="U22" s="392">
        <v>255.455896</v>
      </c>
      <c r="V22" s="393">
        <f t="shared" si="64"/>
        <v>1.635662610076305E-2</v>
      </c>
      <c r="W22" s="394">
        <f t="shared" si="19"/>
        <v>9.9391522256346647</v>
      </c>
      <c r="X22" s="161">
        <v>200.434134</v>
      </c>
      <c r="Y22" s="393">
        <f t="shared" si="65"/>
        <v>-0.21538654171442573</v>
      </c>
      <c r="Z22" s="394">
        <f t="shared" si="20"/>
        <v>-1.3753289118821788E-2</v>
      </c>
      <c r="AA22" s="161">
        <v>258.95601299999998</v>
      </c>
      <c r="AB22" s="393">
        <f t="shared" si="66"/>
        <v>0.29197561229765379</v>
      </c>
      <c r="AC22" s="394">
        <f t="shared" si="21"/>
        <v>0.72022474043311546</v>
      </c>
      <c r="AD22" s="161">
        <v>384.94548200000003</v>
      </c>
      <c r="AE22" s="393">
        <f t="shared" si="67"/>
        <v>0.48652845531723576</v>
      </c>
      <c r="AF22" s="395">
        <f t="shared" si="22"/>
        <v>0.53154379070683899</v>
      </c>
      <c r="AG22" s="392">
        <v>683.58179099999995</v>
      </c>
      <c r="AH22" s="393">
        <f t="shared" si="68"/>
        <v>0.77578858036837506</v>
      </c>
      <c r="AI22" s="394">
        <f t="shared" si="23"/>
        <v>1.6759288069044995</v>
      </c>
      <c r="AJ22" s="161">
        <v>664.17247899999995</v>
      </c>
      <c r="AK22" s="393">
        <f t="shared" si="69"/>
        <v>-2.83935474226229E-2</v>
      </c>
      <c r="AL22" s="394">
        <f t="shared" si="24"/>
        <v>2.3136695120003861</v>
      </c>
      <c r="AM22" s="161">
        <v>670.99253099999999</v>
      </c>
      <c r="AN22" s="393">
        <f t="shared" si="70"/>
        <v>1.0268495331617E-2</v>
      </c>
      <c r="AO22" s="394">
        <f t="shared" si="25"/>
        <v>1.5911448173246319</v>
      </c>
      <c r="AP22" s="161">
        <v>800.74314800000002</v>
      </c>
      <c r="AQ22" s="393">
        <f t="shared" si="71"/>
        <v>0.19337117926876002</v>
      </c>
      <c r="AR22" s="395">
        <f t="shared" si="26"/>
        <v>1.0801468920734076</v>
      </c>
      <c r="AS22" s="392">
        <v>667.17363699999999</v>
      </c>
      <c r="AT22" s="393">
        <f t="shared" si="72"/>
        <v>-0.16680693594895435</v>
      </c>
      <c r="AU22" s="394">
        <f t="shared" si="27"/>
        <v>-2.4003205199478406E-2</v>
      </c>
      <c r="AV22" s="161">
        <v>744.25419899999997</v>
      </c>
      <c r="AW22" s="393">
        <f t="shared" si="73"/>
        <v>0.11553298530589262</v>
      </c>
      <c r="AX22" s="394">
        <f t="shared" si="28"/>
        <v>0.1205736800786652</v>
      </c>
      <c r="AY22" s="161">
        <v>986.79746599999999</v>
      </c>
      <c r="AZ22" s="393">
        <f t="shared" si="74"/>
        <v>0.32588767026895882</v>
      </c>
      <c r="BA22" s="394">
        <f t="shared" si="29"/>
        <v>0.47065342818249634</v>
      </c>
      <c r="BB22" s="161">
        <v>1090.6440809999999</v>
      </c>
      <c r="BC22" s="393">
        <f t="shared" si="75"/>
        <v>0.10523599682612073</v>
      </c>
      <c r="BD22" s="395">
        <f t="shared" si="30"/>
        <v>0.36203985475752076</v>
      </c>
      <c r="BE22" s="392">
        <v>1105.370535</v>
      </c>
      <c r="BF22" s="393">
        <f t="shared" si="76"/>
        <v>1.3502529612132941E-2</v>
      </c>
      <c r="BG22" s="394">
        <f t="shared" si="31"/>
        <v>0.65679588295842706</v>
      </c>
      <c r="BH22" s="161">
        <v>1475.1587919999999</v>
      </c>
      <c r="BI22" s="393">
        <f t="shared" si="77"/>
        <v>0.33453782717303926</v>
      </c>
      <c r="BJ22" s="394">
        <f t="shared" si="32"/>
        <v>0.98206310959624155</v>
      </c>
      <c r="BK22" s="161">
        <v>1417.4187850000001</v>
      </c>
      <c r="BL22" s="393">
        <f t="shared" si="78"/>
        <v>-3.9141553650449246E-2</v>
      </c>
      <c r="BM22" s="394">
        <f t="shared" si="33"/>
        <v>0.43638267611846504</v>
      </c>
      <c r="BN22" s="161">
        <v>1217.303762</v>
      </c>
      <c r="BO22" s="393">
        <f t="shared" si="79"/>
        <v>-0.14118270839764557</v>
      </c>
      <c r="BP22" s="395">
        <f t="shared" si="34"/>
        <v>0.11613291925984437</v>
      </c>
      <c r="BQ22" s="392">
        <v>1018.943565</v>
      </c>
      <c r="BR22" s="393">
        <f t="shared" si="80"/>
        <v>-0.16295045098201211</v>
      </c>
      <c r="BS22" s="394">
        <f t="shared" si="35"/>
        <v>-7.8188233957222297E-2</v>
      </c>
      <c r="BT22" s="161">
        <v>882.26792699999987</v>
      </c>
      <c r="BU22" s="393">
        <f t="shared" si="81"/>
        <v>-0.13413464954754406</v>
      </c>
      <c r="BV22" s="394">
        <f t="shared" si="36"/>
        <v>-0.4019166399002827</v>
      </c>
      <c r="BW22" s="161">
        <v>835.52928899999984</v>
      </c>
      <c r="BX22" s="393">
        <f t="shared" si="82"/>
        <v>-5.2975560563474966E-2</v>
      </c>
      <c r="BY22" s="394">
        <f t="shared" si="37"/>
        <v>-0.41052757460103806</v>
      </c>
      <c r="BZ22" s="161">
        <v>773.10977500000013</v>
      </c>
      <c r="CA22" s="393">
        <f t="shared" si="83"/>
        <v>-7.4706554063121211E-2</v>
      </c>
      <c r="CB22" s="394">
        <f t="shared" si="38"/>
        <v>-0.3648998720501776</v>
      </c>
    </row>
    <row r="23" spans="1:80" ht="16.2" customHeight="1">
      <c r="A23" s="173">
        <f t="shared" si="5"/>
        <v>22</v>
      </c>
      <c r="B23" s="33"/>
      <c r="C23" s="34" t="s">
        <v>224</v>
      </c>
      <c r="D23" s="35" t="s">
        <v>343</v>
      </c>
      <c r="E23" s="390">
        <v>474.29177600000003</v>
      </c>
      <c r="F23" s="391">
        <v>310.78884699999998</v>
      </c>
      <c r="G23" s="391">
        <v>313.317318</v>
      </c>
      <c r="H23" s="391">
        <v>385.551557</v>
      </c>
      <c r="I23" s="392">
        <v>381.530822</v>
      </c>
      <c r="J23" s="393">
        <f t="shared" si="11"/>
        <v>-1.0428527461503689E-2</v>
      </c>
      <c r="K23" s="394">
        <f t="shared" si="12"/>
        <v>-0.19557782507280919</v>
      </c>
      <c r="L23" s="161">
        <v>464.77919100000003</v>
      </c>
      <c r="M23" s="393">
        <f t="shared" si="13"/>
        <v>0.21819565864589574</v>
      </c>
      <c r="N23" s="394">
        <f t="shared" si="14"/>
        <v>0.49548220757098171</v>
      </c>
      <c r="O23" s="161">
        <v>538.01268500000003</v>
      </c>
      <c r="P23" s="393">
        <f t="shared" si="15"/>
        <v>0.15756620653010267</v>
      </c>
      <c r="Q23" s="394">
        <f t="shared" si="16"/>
        <v>0.7171495289002825</v>
      </c>
      <c r="R23" s="161">
        <v>611.72805200000005</v>
      </c>
      <c r="S23" s="393">
        <f t="shared" si="17"/>
        <v>0.13701418025115886</v>
      </c>
      <c r="T23" s="395">
        <f t="shared" si="18"/>
        <v>0.58663099887312886</v>
      </c>
      <c r="U23" s="392">
        <v>609.74727299999995</v>
      </c>
      <c r="V23" s="393">
        <f t="shared" si="64"/>
        <v>-3.2380058320427008E-3</v>
      </c>
      <c r="W23" s="394">
        <f t="shared" si="19"/>
        <v>0.59815993319669447</v>
      </c>
      <c r="X23" s="161">
        <v>609.34306300000003</v>
      </c>
      <c r="Y23" s="393">
        <f t="shared" si="65"/>
        <v>-6.629139938768569E-4</v>
      </c>
      <c r="Z23" s="394">
        <f t="shared" si="20"/>
        <v>0.31103774609392953</v>
      </c>
      <c r="AA23" s="161">
        <v>608.51300000000003</v>
      </c>
      <c r="AB23" s="393">
        <f t="shared" si="66"/>
        <v>-1.3622260601660052E-3</v>
      </c>
      <c r="AC23" s="394">
        <f t="shared" si="21"/>
        <v>0.13103838806328505</v>
      </c>
      <c r="AD23" s="161">
        <v>1085.6728989999999</v>
      </c>
      <c r="AE23" s="393">
        <f t="shared" si="67"/>
        <v>0.78414084662118944</v>
      </c>
      <c r="AF23" s="395">
        <f t="shared" si="22"/>
        <v>0.77476395834794887</v>
      </c>
      <c r="AG23" s="392">
        <v>1080.786724</v>
      </c>
      <c r="AH23" s="393">
        <f t="shared" si="68"/>
        <v>-4.5005959018600272E-3</v>
      </c>
      <c r="AI23" s="394">
        <f t="shared" si="23"/>
        <v>0.77251587970611579</v>
      </c>
      <c r="AJ23" s="161">
        <v>1079.931556</v>
      </c>
      <c r="AK23" s="393">
        <f t="shared" si="69"/>
        <v>-7.9124584065493053E-4</v>
      </c>
      <c r="AL23" s="394">
        <f t="shared" si="24"/>
        <v>0.77228825857659755</v>
      </c>
      <c r="AM23" s="161">
        <v>1073.201781</v>
      </c>
      <c r="AN23" s="393">
        <f t="shared" si="70"/>
        <v>-6.2316680743422781E-3</v>
      </c>
      <c r="AO23" s="394">
        <f t="shared" si="25"/>
        <v>0.76364643154706635</v>
      </c>
      <c r="AP23" s="161">
        <v>0</v>
      </c>
      <c r="AQ23" s="393">
        <f t="shared" si="71"/>
        <v>-1</v>
      </c>
      <c r="AR23" s="395">
        <f t="shared" si="26"/>
        <v>-1</v>
      </c>
      <c r="AS23" s="392">
        <v>0</v>
      </c>
      <c r="AT23" s="393">
        <f t="shared" si="72"/>
        <v>0</v>
      </c>
      <c r="AU23" s="394">
        <f t="shared" si="27"/>
        <v>-1</v>
      </c>
      <c r="AV23" s="161">
        <v>0</v>
      </c>
      <c r="AW23" s="393">
        <f t="shared" si="73"/>
        <v>0</v>
      </c>
      <c r="AX23" s="394">
        <f t="shared" si="28"/>
        <v>-1</v>
      </c>
      <c r="AY23" s="161" t="s">
        <v>29</v>
      </c>
      <c r="AZ23" s="393">
        <f t="shared" si="74"/>
        <v>0</v>
      </c>
      <c r="BA23" s="394">
        <f t="shared" si="29"/>
        <v>0</v>
      </c>
      <c r="BB23" s="161">
        <v>788.00773700000002</v>
      </c>
      <c r="BC23" s="393">
        <f t="shared" si="75"/>
        <v>0</v>
      </c>
      <c r="BD23" s="395">
        <f t="shared" si="30"/>
        <v>0</v>
      </c>
      <c r="BE23" s="392">
        <v>797.83571099999995</v>
      </c>
      <c r="BF23" s="393">
        <f t="shared" si="76"/>
        <v>1.2471925767398861E-2</v>
      </c>
      <c r="BG23" s="394">
        <f t="shared" si="31"/>
        <v>0</v>
      </c>
      <c r="BH23" s="161">
        <v>217.46075999999999</v>
      </c>
      <c r="BI23" s="393">
        <f t="shared" si="77"/>
        <v>-0.727436667722686</v>
      </c>
      <c r="BJ23" s="394">
        <f t="shared" si="32"/>
        <v>0</v>
      </c>
      <c r="BK23" s="161">
        <v>217.46075999999999</v>
      </c>
      <c r="BL23" s="393">
        <f t="shared" si="78"/>
        <v>0</v>
      </c>
      <c r="BM23" s="394">
        <f t="shared" si="33"/>
        <v>0</v>
      </c>
      <c r="BN23" s="161">
        <v>1381.8306829999999</v>
      </c>
      <c r="BO23" s="393">
        <f t="shared" si="79"/>
        <v>5.3543909393124531</v>
      </c>
      <c r="BP23" s="395">
        <f t="shared" si="34"/>
        <v>0.75357501978435515</v>
      </c>
      <c r="BQ23" s="392">
        <v>1381.8306829999999</v>
      </c>
      <c r="BR23" s="393">
        <f t="shared" si="80"/>
        <v>0</v>
      </c>
      <c r="BS23" s="394">
        <f t="shared" si="35"/>
        <v>0.73197396901177325</v>
      </c>
      <c r="BT23" s="161">
        <v>1169.612626932</v>
      </c>
      <c r="BU23" s="393">
        <f t="shared" si="81"/>
        <v>-0.15357746696380159</v>
      </c>
      <c r="BV23" s="394">
        <f t="shared" si="36"/>
        <v>4.3784996747551146</v>
      </c>
      <c r="BW23" s="161">
        <v>1359.232555</v>
      </c>
      <c r="BX23" s="393">
        <f t="shared" si="82"/>
        <v>0.16212199124883786</v>
      </c>
      <c r="BY23" s="394">
        <f t="shared" si="37"/>
        <v>5.2504727519576413</v>
      </c>
      <c r="BZ23" s="161">
        <v>0</v>
      </c>
      <c r="CA23" s="393">
        <f t="shared" si="83"/>
        <v>-1</v>
      </c>
      <c r="CB23" s="394">
        <f t="shared" si="38"/>
        <v>-1</v>
      </c>
    </row>
    <row r="24" spans="1:80" s="22" customFormat="1" ht="16.2" customHeight="1">
      <c r="A24" s="173">
        <f t="shared" si="5"/>
        <v>23</v>
      </c>
      <c r="B24" s="26" t="s">
        <v>53</v>
      </c>
      <c r="C24" s="27"/>
      <c r="D24" s="28" t="s">
        <v>323</v>
      </c>
      <c r="E24" s="377">
        <f t="shared" ref="E24" si="116">E25+E34</f>
        <v>27217.550951999998</v>
      </c>
      <c r="F24" s="378">
        <f t="shared" ref="F24" si="117">F25+F34</f>
        <v>25552.107796</v>
      </c>
      <c r="G24" s="378">
        <f t="shared" ref="G24" si="118">G25+G34</f>
        <v>21164.073850000001</v>
      </c>
      <c r="H24" s="378">
        <f t="shared" ref="H24" si="119">H25+H34</f>
        <v>24634.180260000001</v>
      </c>
      <c r="I24" s="379">
        <f t="shared" ref="I24:O24" si="120">I25+I34</f>
        <v>26762.678683999999</v>
      </c>
      <c r="J24" s="380">
        <f t="shared" si="11"/>
        <v>8.6404272500034018E-2</v>
      </c>
      <c r="K24" s="381">
        <f t="shared" si="12"/>
        <v>-1.6712461337987317E-2</v>
      </c>
      <c r="L24" s="382">
        <f t="shared" si="120"/>
        <v>23525.187862999999</v>
      </c>
      <c r="M24" s="380">
        <f t="shared" si="13"/>
        <v>-0.12097035798346767</v>
      </c>
      <c r="N24" s="381">
        <f t="shared" si="14"/>
        <v>-7.9324960163063341E-2</v>
      </c>
      <c r="O24" s="382">
        <f t="shared" si="120"/>
        <v>25328.675691</v>
      </c>
      <c r="P24" s="380">
        <f t="shared" si="15"/>
        <v>7.6661994731038741E-2</v>
      </c>
      <c r="Q24" s="381">
        <f t="shared" si="16"/>
        <v>0.19677694712825811</v>
      </c>
      <c r="R24" s="382">
        <f>R25+R34</f>
        <v>25740.865728999997</v>
      </c>
      <c r="S24" s="380">
        <f t="shared" si="17"/>
        <v>1.6273651375561693E-2</v>
      </c>
      <c r="T24" s="383">
        <f t="shared" si="18"/>
        <v>4.4924793815728892E-2</v>
      </c>
      <c r="U24" s="379">
        <f>U25+U34</f>
        <v>28209.630053000004</v>
      </c>
      <c r="V24" s="380">
        <f>IFERROR(U24/R24-1,0)</f>
        <v>9.5908364154926762E-2</v>
      </c>
      <c r="W24" s="381">
        <f t="shared" si="19"/>
        <v>5.4066014321094924E-2</v>
      </c>
      <c r="X24" s="382">
        <f>X25+X34</f>
        <v>21376.540517000001</v>
      </c>
      <c r="Y24" s="380">
        <f>IFERROR(X24/U24-1,0)</f>
        <v>-0.24222542171457251</v>
      </c>
      <c r="Z24" s="381">
        <f t="shared" si="20"/>
        <v>-9.1333908086632221E-2</v>
      </c>
      <c r="AA24" s="382">
        <f>AA25+AA34</f>
        <v>13144.883176000001</v>
      </c>
      <c r="AB24" s="380">
        <f>IFERROR(AA24/X24-1,0)</f>
        <v>-0.38507902316811538</v>
      </c>
      <c r="AC24" s="381">
        <f t="shared" si="21"/>
        <v>-0.48102761722079479</v>
      </c>
      <c r="AD24" s="382">
        <f>AD25+AD34</f>
        <v>13769.236723</v>
      </c>
      <c r="AE24" s="380">
        <f>IFERROR(AD24/AA24-1,0)</f>
        <v>4.7497839169841072E-2</v>
      </c>
      <c r="AF24" s="383">
        <f t="shared" si="22"/>
        <v>-0.46508260957643721</v>
      </c>
      <c r="AG24" s="379">
        <f>AG25+AG34</f>
        <v>19288.219024999999</v>
      </c>
      <c r="AH24" s="380">
        <f>IFERROR(AG24/AD24-1,0)</f>
        <v>0.40081977040754513</v>
      </c>
      <c r="AI24" s="381">
        <f t="shared" si="23"/>
        <v>-0.31625409518800984</v>
      </c>
      <c r="AJ24" s="382">
        <f>AJ25+AJ34</f>
        <v>17514.066761000002</v>
      </c>
      <c r="AK24" s="380">
        <f>IFERROR(AJ24/AG24-1,0)</f>
        <v>-9.1981134271674758E-2</v>
      </c>
      <c r="AL24" s="381">
        <f t="shared" si="24"/>
        <v>-0.18068750427265401</v>
      </c>
      <c r="AM24" s="382">
        <f>AM25+AM34</f>
        <v>19602.026471000001</v>
      </c>
      <c r="AN24" s="380">
        <f>IFERROR(AM24/AJ24-1,0)</f>
        <v>0.11921615570459232</v>
      </c>
      <c r="AO24" s="381">
        <f t="shared" si="25"/>
        <v>0.49122865593735265</v>
      </c>
      <c r="AP24" s="382">
        <f>AP25+AP34</f>
        <v>52634.773983999999</v>
      </c>
      <c r="AQ24" s="380">
        <f>IFERROR(AP24/AM24-1,0)</f>
        <v>1.6851700288166596</v>
      </c>
      <c r="AR24" s="383">
        <f t="shared" si="26"/>
        <v>2.8226355638202794</v>
      </c>
      <c r="AS24" s="379">
        <f>AS25+AS34</f>
        <v>131659.39084800001</v>
      </c>
      <c r="AT24" s="380">
        <f>IFERROR(AS24/AP24-1,0)</f>
        <v>1.5013765783058561</v>
      </c>
      <c r="AU24" s="381">
        <f t="shared" si="27"/>
        <v>5.825896713291808</v>
      </c>
      <c r="AV24" s="382">
        <f>AV25+AV34</f>
        <v>125937.03655</v>
      </c>
      <c r="AW24" s="380">
        <f>IFERROR(AV24/AS24-1,0)</f>
        <v>-4.3463320475228606E-2</v>
      </c>
      <c r="AX24" s="381">
        <f t="shared" si="28"/>
        <v>6.19062215923684</v>
      </c>
      <c r="AY24" s="382">
        <f>AY25+AY34</f>
        <v>132548.07626100001</v>
      </c>
      <c r="AZ24" s="380">
        <f>IFERROR(AY24/AV24-1,0)</f>
        <v>5.2494801307916061E-2</v>
      </c>
      <c r="BA24" s="381">
        <f t="shared" si="29"/>
        <v>5.7619578239574762</v>
      </c>
      <c r="BB24" s="382">
        <f>BB25+BB34</f>
        <v>101857.251139</v>
      </c>
      <c r="BC24" s="380">
        <f>IFERROR(BB24/AY24-1,0)</f>
        <v>-0.23154485517818302</v>
      </c>
      <c r="BD24" s="383">
        <f t="shared" si="30"/>
        <v>0.93517029578131616</v>
      </c>
      <c r="BE24" s="379">
        <f>BE25+BE34</f>
        <v>111471.354148</v>
      </c>
      <c r="BF24" s="380">
        <f>IFERROR(BE24/BB24-1,0)</f>
        <v>9.4388007741148083E-2</v>
      </c>
      <c r="BG24" s="381">
        <f t="shared" si="31"/>
        <v>-0.1533353342285092</v>
      </c>
      <c r="BH24" s="382">
        <f>BH25+BH34</f>
        <v>99556.264697999999</v>
      </c>
      <c r="BI24" s="380">
        <f>IFERROR(BH24/BE24-1,0)</f>
        <v>-0.10688925007747185</v>
      </c>
      <c r="BJ24" s="381">
        <f t="shared" si="32"/>
        <v>-0.20947588235114778</v>
      </c>
      <c r="BK24" s="382">
        <f>BK25+BK34</f>
        <v>91940.687735</v>
      </c>
      <c r="BL24" s="380">
        <f>IFERROR(BK24/BH24-1,0)</f>
        <v>-7.6495205862750604E-2</v>
      </c>
      <c r="BM24" s="381">
        <f t="shared" si="33"/>
        <v>-0.30635969733759183</v>
      </c>
      <c r="BN24" s="382">
        <f>BN25+BN34</f>
        <v>91942.522090999992</v>
      </c>
      <c r="BO24" s="380">
        <f>IFERROR(BN24/BK24-1,0)</f>
        <v>1.9951514886207278E-5</v>
      </c>
      <c r="BP24" s="383">
        <f t="shared" si="34"/>
        <v>-9.7339452391757786E-2</v>
      </c>
      <c r="BQ24" s="379">
        <f>BQ25+BQ34</f>
        <v>105627.39580699999</v>
      </c>
      <c r="BR24" s="380">
        <f>IFERROR(BQ24/BN24-1,0)</f>
        <v>0.14884161761905346</v>
      </c>
      <c r="BS24" s="381">
        <f t="shared" si="35"/>
        <v>-5.2425651286526986E-2</v>
      </c>
      <c r="BT24" s="382">
        <f>BT25+BT34</f>
        <v>93593.965893000001</v>
      </c>
      <c r="BU24" s="380">
        <f>IFERROR(BT24/BQ24-1,0)</f>
        <v>-0.1139233796503627</v>
      </c>
      <c r="BV24" s="381">
        <f t="shared" si="36"/>
        <v>-5.9888735511385405E-2</v>
      </c>
      <c r="BW24" s="382">
        <f>BW25+BW34</f>
        <v>91694.121572000004</v>
      </c>
      <c r="BX24" s="380">
        <f>IFERROR(BW24/BT24-1,0)</f>
        <v>-2.0298790663192623E-2</v>
      </c>
      <c r="BY24" s="381">
        <f t="shared" si="37"/>
        <v>-2.6817959390370572E-3</v>
      </c>
      <c r="BZ24" s="382">
        <f>BZ25+BZ34</f>
        <v>155945.12161620232</v>
      </c>
      <c r="CA24" s="380">
        <f>IFERROR(BZ24/BW24-1,0)</f>
        <v>0.70071013215117817</v>
      </c>
      <c r="CB24" s="381">
        <f t="shared" si="38"/>
        <v>0.69611533455494978</v>
      </c>
    </row>
    <row r="25" spans="1:80" s="32" customFormat="1" ht="16.2" customHeight="1">
      <c r="A25" s="173">
        <f t="shared" si="5"/>
        <v>24</v>
      </c>
      <c r="B25" s="29" t="s">
        <v>54</v>
      </c>
      <c r="C25" s="30"/>
      <c r="D25" s="31" t="s">
        <v>55</v>
      </c>
      <c r="E25" s="384">
        <f t="shared" ref="E25" si="121">SUM(E26:E33)</f>
        <v>15629.550952</v>
      </c>
      <c r="F25" s="385">
        <f t="shared" ref="F25" si="122">SUM(F26:F33)</f>
        <v>14544.107796</v>
      </c>
      <c r="G25" s="385">
        <f t="shared" ref="G25" si="123">SUM(G26:G33)</f>
        <v>10756.073849999999</v>
      </c>
      <c r="H25" s="385">
        <f t="shared" ref="H25" si="124">SUM(H26:H33)</f>
        <v>14824.976246999999</v>
      </c>
      <c r="I25" s="386">
        <f t="shared" ref="I25:O25" si="125">SUM(I26:I33)</f>
        <v>17327.439812999997</v>
      </c>
      <c r="J25" s="387">
        <f t="shared" si="11"/>
        <v>0.16880051099619142</v>
      </c>
      <c r="K25" s="388">
        <f t="shared" si="12"/>
        <v>0.10863324648381734</v>
      </c>
      <c r="L25" s="162">
        <f t="shared" si="125"/>
        <v>14811.451136</v>
      </c>
      <c r="M25" s="387">
        <f t="shared" si="13"/>
        <v>-0.14520256334189452</v>
      </c>
      <c r="N25" s="388">
        <f t="shared" si="14"/>
        <v>1.8381556555399303E-2</v>
      </c>
      <c r="O25" s="162">
        <f t="shared" si="125"/>
        <v>25087.843038999999</v>
      </c>
      <c r="P25" s="387">
        <f t="shared" si="15"/>
        <v>0.69381398275167627</v>
      </c>
      <c r="Q25" s="388">
        <f t="shared" si="16"/>
        <v>1.3324349933688864</v>
      </c>
      <c r="R25" s="162">
        <f>SUM(R26:R33)</f>
        <v>25487.018111999998</v>
      </c>
      <c r="S25" s="387">
        <f t="shared" si="17"/>
        <v>1.5911095759785665E-2</v>
      </c>
      <c r="T25" s="389">
        <f t="shared" si="18"/>
        <v>0.71919453275060619</v>
      </c>
      <c r="U25" s="386">
        <f>SUM(U26:U33)</f>
        <v>27963.029330000005</v>
      </c>
      <c r="V25" s="387">
        <f>IFERROR(U25/R25-1,0)</f>
        <v>9.7147936534569768E-2</v>
      </c>
      <c r="W25" s="388">
        <f t="shared" si="19"/>
        <v>0.61380040166237393</v>
      </c>
      <c r="X25" s="162">
        <f>SUM(X26:X33)</f>
        <v>21165.697470000003</v>
      </c>
      <c r="Y25" s="387">
        <f>IFERROR(X25/U25-1,0)</f>
        <v>-0.24308281408937038</v>
      </c>
      <c r="Z25" s="388">
        <f t="shared" si="20"/>
        <v>0.42900903332528162</v>
      </c>
      <c r="AA25" s="162">
        <f>SUM(AA26:AA33)</f>
        <v>12930.955371000002</v>
      </c>
      <c r="AB25" s="387">
        <f>IFERROR(AA25/X25-1,0)</f>
        <v>-0.38906074844317429</v>
      </c>
      <c r="AC25" s="388">
        <f t="shared" si="21"/>
        <v>-0.48457285264028704</v>
      </c>
      <c r="AD25" s="162">
        <f>SUM(AD26:AD33)</f>
        <v>13449.682548999999</v>
      </c>
      <c r="AE25" s="387">
        <f>IFERROR(AD25/AA25-1,0)</f>
        <v>4.0115147188840794E-2</v>
      </c>
      <c r="AF25" s="389">
        <f t="shared" si="22"/>
        <v>-0.47229281629193354</v>
      </c>
      <c r="AG25" s="386">
        <f>SUM(AG26:AG33)</f>
        <v>18821.180475999998</v>
      </c>
      <c r="AH25" s="387">
        <f>IFERROR(AG25/AD25-1,0)</f>
        <v>0.39937730183820408</v>
      </c>
      <c r="AI25" s="388">
        <f t="shared" si="23"/>
        <v>-0.32692626918615775</v>
      </c>
      <c r="AJ25" s="162">
        <f>SUM(AJ26:AJ33)</f>
        <v>17084.193186</v>
      </c>
      <c r="AK25" s="387">
        <f>IFERROR(AJ25/AG25-1,0)</f>
        <v>-9.2288966264094441E-2</v>
      </c>
      <c r="AL25" s="388">
        <f t="shared" si="24"/>
        <v>-0.19283580377094001</v>
      </c>
      <c r="AM25" s="162">
        <f>SUM(AM26:AM33)</f>
        <v>19161.16633</v>
      </c>
      <c r="AN25" s="387">
        <f>IFERROR(AM25/AJ25-1,0)</f>
        <v>0.12157279664233833</v>
      </c>
      <c r="AO25" s="388">
        <f t="shared" si="25"/>
        <v>0.48180592850644044</v>
      </c>
      <c r="AP25" s="162">
        <f>SUM(AP26:AP33)</f>
        <v>16793.038427</v>
      </c>
      <c r="AQ25" s="387">
        <f>IFERROR(AP25/AM25-1,0)</f>
        <v>-0.12358996640472253</v>
      </c>
      <c r="AR25" s="389">
        <f t="shared" si="26"/>
        <v>0.24858251232469297</v>
      </c>
      <c r="AS25" s="386">
        <f>SUM(AS26:AS33)</f>
        <v>28639.066834999998</v>
      </c>
      <c r="AT25" s="387">
        <f>IFERROR(AS25/AP25-1,0)</f>
        <v>0.70541304716803643</v>
      </c>
      <c r="AU25" s="388">
        <f t="shared" si="27"/>
        <v>0.52164030686169593</v>
      </c>
      <c r="AV25" s="162">
        <f>SUM(AV26:AV33)</f>
        <v>23830.713971999998</v>
      </c>
      <c r="AW25" s="387">
        <f>IFERROR(AV25/AS25-1,0)</f>
        <v>-0.1678948860555638</v>
      </c>
      <c r="AX25" s="388">
        <f t="shared" si="28"/>
        <v>0.39489841355391464</v>
      </c>
      <c r="AY25" s="162">
        <f>SUM(AY26:AY33)</f>
        <v>30950.188412999996</v>
      </c>
      <c r="AZ25" s="387">
        <f>IFERROR(AY25/AV25-1,0)</f>
        <v>0.29875204114174081</v>
      </c>
      <c r="BA25" s="388">
        <f t="shared" si="29"/>
        <v>0.61525597554791411</v>
      </c>
      <c r="BB25" s="162">
        <f>SUM(BB26:BB33)</f>
        <v>36225.225301999999</v>
      </c>
      <c r="BC25" s="387">
        <f>IFERROR(BB25/AY25-1,0)</f>
        <v>0.17043634173110012</v>
      </c>
      <c r="BD25" s="389">
        <f t="shared" si="30"/>
        <v>1.1571572922596753</v>
      </c>
      <c r="BE25" s="386">
        <f>SUM(BE26:BE33)</f>
        <v>46341.958490999998</v>
      </c>
      <c r="BF25" s="387">
        <f>IFERROR(BE25/BB25-1,0)</f>
        <v>0.27927316130291824</v>
      </c>
      <c r="BG25" s="388">
        <f t="shared" si="31"/>
        <v>0.61813786594349418</v>
      </c>
      <c r="BH25" s="162">
        <f>SUM(BH26:BH33)</f>
        <v>34842.197817</v>
      </c>
      <c r="BI25" s="387">
        <f>IFERROR(BH25/BE25-1,0)</f>
        <v>-0.24815007929009625</v>
      </c>
      <c r="BJ25" s="388">
        <f t="shared" si="32"/>
        <v>0.46207108431321009</v>
      </c>
      <c r="BK25" s="162">
        <f>SUM(BK26:BK33)</f>
        <v>28294.889489999998</v>
      </c>
      <c r="BL25" s="387">
        <f>IFERROR(BK25/BH25-1,0)</f>
        <v>-0.18791318393254397</v>
      </c>
      <c r="BM25" s="388">
        <f t="shared" si="33"/>
        <v>-8.5792657788302695E-2</v>
      </c>
      <c r="BN25" s="162">
        <f>SUM(BN26:BN33)</f>
        <v>29246.386637999996</v>
      </c>
      <c r="BO25" s="387">
        <f>IFERROR(BN25/BK25-1,0)</f>
        <v>3.3627879986464659E-2</v>
      </c>
      <c r="BP25" s="389">
        <f t="shared" si="34"/>
        <v>-0.19265135291276436</v>
      </c>
      <c r="BQ25" s="386">
        <f>SUM(BQ26:BQ33)</f>
        <v>105042.69976599999</v>
      </c>
      <c r="BR25" s="387">
        <f>IFERROR(BQ25/BN25-1,0)</f>
        <v>2.5916471004153867</v>
      </c>
      <c r="BS25" s="388">
        <f t="shared" si="35"/>
        <v>1.2666866741594482</v>
      </c>
      <c r="BT25" s="162">
        <f>SUM(BT26:BT33)</f>
        <v>93051.082527999999</v>
      </c>
      <c r="BU25" s="387">
        <f>IFERROR(BT25/BQ25-1,0)</f>
        <v>-0.11415945386698267</v>
      </c>
      <c r="BV25" s="388">
        <f t="shared" si="36"/>
        <v>1.6706433106409566</v>
      </c>
      <c r="BW25" s="162">
        <f>SUM(BW26:BW33)</f>
        <v>91165.170486000003</v>
      </c>
      <c r="BX25" s="387">
        <f>IFERROR(BW25/BT25-1,0)</f>
        <v>-2.0267491691270845E-2</v>
      </c>
      <c r="BY25" s="388">
        <f t="shared" si="37"/>
        <v>2.2219659496539004</v>
      </c>
      <c r="BZ25" s="162">
        <f>SUM(BZ26:BZ33)</f>
        <v>129113.87884800001</v>
      </c>
      <c r="CA25" s="387">
        <f>IFERROR(BZ25/BW25-1,0)</f>
        <v>0.41626323035097812</v>
      </c>
      <c r="CB25" s="388">
        <f t="shared" si="38"/>
        <v>3.4146950680136881</v>
      </c>
    </row>
    <row r="26" spans="1:80" ht="16.2" customHeight="1">
      <c r="A26" s="173">
        <f t="shared" si="5"/>
        <v>25</v>
      </c>
      <c r="B26" s="33"/>
      <c r="C26" s="34" t="s">
        <v>225</v>
      </c>
      <c r="D26" s="35" t="s">
        <v>344</v>
      </c>
      <c r="E26" s="390">
        <v>1229.8182979999999</v>
      </c>
      <c r="F26" s="391">
        <v>941.60597700000005</v>
      </c>
      <c r="G26" s="391">
        <v>836.10448899999994</v>
      </c>
      <c r="H26" s="391">
        <v>849.05637200000001</v>
      </c>
      <c r="I26" s="392">
        <v>1253.663935</v>
      </c>
      <c r="J26" s="393">
        <f t="shared" si="11"/>
        <v>0.47653792650648641</v>
      </c>
      <c r="K26" s="394">
        <f t="shared" si="12"/>
        <v>1.9389561074818262E-2</v>
      </c>
      <c r="L26" s="161">
        <v>994.892383</v>
      </c>
      <c r="M26" s="393">
        <f t="shared" si="13"/>
        <v>-0.20641221684342381</v>
      </c>
      <c r="N26" s="394">
        <f t="shared" si="14"/>
        <v>5.6590981048965761E-2</v>
      </c>
      <c r="O26" s="161">
        <v>1049.041506</v>
      </c>
      <c r="P26" s="393">
        <f t="shared" si="15"/>
        <v>5.4427115862238917E-2</v>
      </c>
      <c r="Q26" s="394">
        <f t="shared" si="16"/>
        <v>0.25467751913959646</v>
      </c>
      <c r="R26" s="161">
        <v>705.81276700000001</v>
      </c>
      <c r="S26" s="393">
        <f t="shared" si="17"/>
        <v>-0.32718318296931148</v>
      </c>
      <c r="T26" s="395">
        <f t="shared" si="18"/>
        <v>-0.168709180831635</v>
      </c>
      <c r="U26" s="392">
        <v>942.07138499999996</v>
      </c>
      <c r="V26" s="393">
        <f t="shared" ref="V26:V33" si="126">(IFERROR(U26/R26-1,0))</f>
        <v>0.33473270681146516</v>
      </c>
      <c r="W26" s="394">
        <f t="shared" si="19"/>
        <v>-0.24854551630696786</v>
      </c>
      <c r="X26" s="161">
        <v>489.10928000000001</v>
      </c>
      <c r="Y26" s="393">
        <f t="shared" ref="Y26:Y33" si="127">(IFERROR(X26/U26-1,0))</f>
        <v>-0.48081505522004575</v>
      </c>
      <c r="Z26" s="394">
        <f t="shared" si="20"/>
        <v>-0.50837971185874475</v>
      </c>
      <c r="AA26" s="161">
        <v>679.10591199999999</v>
      </c>
      <c r="AB26" s="393">
        <f t="shared" ref="AB26:AB33" si="128">(IFERROR(AA26/X26-1,0))</f>
        <v>0.38845435932027295</v>
      </c>
      <c r="AC26" s="394">
        <f t="shared" si="21"/>
        <v>-0.35264152265105897</v>
      </c>
      <c r="AD26" s="161">
        <v>840.32986200000005</v>
      </c>
      <c r="AE26" s="393">
        <f t="shared" ref="AE26:AE33" si="129">(IFERROR(AD26/AA26-1,0))</f>
        <v>0.23740619416077191</v>
      </c>
      <c r="AF26" s="395">
        <f t="shared" si="22"/>
        <v>0.19058467243622412</v>
      </c>
      <c r="AG26" s="392">
        <v>1915.8370050000001</v>
      </c>
      <c r="AH26" s="393">
        <f t="shared" ref="AH26:AH33" si="130">(IFERROR(AG26/AD26-1,0))</f>
        <v>1.2798630533494002</v>
      </c>
      <c r="AI26" s="394">
        <f t="shared" si="23"/>
        <v>1.0336431352280169</v>
      </c>
      <c r="AJ26" s="161">
        <v>1966.1580779999999</v>
      </c>
      <c r="AK26" s="393">
        <f t="shared" ref="AK26:AK33" si="131">(IFERROR(AJ26/AG26-1,0))</f>
        <v>2.6265842484862079E-2</v>
      </c>
      <c r="AL26" s="394">
        <f t="shared" si="24"/>
        <v>3.0198748181592459</v>
      </c>
      <c r="AM26" s="161">
        <v>1918.8454369999999</v>
      </c>
      <c r="AN26" s="393">
        <f t="shared" ref="AN26:AN33" si="132">(IFERROR(AM26/AJ26-1,0))</f>
        <v>-2.4063498011374085E-2</v>
      </c>
      <c r="AO26" s="394">
        <f t="shared" si="25"/>
        <v>1.8255466534651519</v>
      </c>
      <c r="AP26" s="161">
        <v>1762.6824790000001</v>
      </c>
      <c r="AQ26" s="393">
        <f t="shared" ref="AQ26:AQ33" si="133">(IFERROR(AP26/AM26-1,0))</f>
        <v>-8.138381288497698E-2</v>
      </c>
      <c r="AR26" s="395">
        <f t="shared" si="26"/>
        <v>1.097607807016145</v>
      </c>
      <c r="AS26" s="392">
        <v>3727.2651599999999</v>
      </c>
      <c r="AT26" s="393">
        <f t="shared" ref="AT26:AT33" si="134">(IFERROR(AS26/AP26-1,0))</f>
        <v>1.114541447143981</v>
      </c>
      <c r="AU26" s="394">
        <f t="shared" si="27"/>
        <v>0.94550222710621457</v>
      </c>
      <c r="AV26" s="161">
        <v>2441.8786580000001</v>
      </c>
      <c r="AW26" s="393">
        <f t="shared" ref="AW26:AW33" si="135">(IFERROR(AV26/AS26-1,0))</f>
        <v>-0.34486049337042601</v>
      </c>
      <c r="AX26" s="394">
        <f t="shared" si="28"/>
        <v>0.24195439081068648</v>
      </c>
      <c r="AY26" s="161">
        <v>3341.5634479999999</v>
      </c>
      <c r="AZ26" s="393">
        <f t="shared" ref="AZ26:AZ33" si="136">(IFERROR(AY26/AV26-1,0))</f>
        <v>0.36843959754203315</v>
      </c>
      <c r="BA26" s="394">
        <f t="shared" si="29"/>
        <v>0.74144482070652562</v>
      </c>
      <c r="BB26" s="161">
        <v>2124.969047</v>
      </c>
      <c r="BC26" s="393">
        <f t="shared" ref="BC26:BC33" si="137">(IFERROR(BB26/AY26-1,0))</f>
        <v>-0.36407939574756798</v>
      </c>
      <c r="BD26" s="395">
        <f t="shared" si="30"/>
        <v>0.20553138317091091</v>
      </c>
      <c r="BE26" s="392">
        <v>4731.2892769999999</v>
      </c>
      <c r="BF26" s="393">
        <f t="shared" ref="BF26:BF33" si="138">(IFERROR(BE26/BB26-1,0))</f>
        <v>1.2265215033035726</v>
      </c>
      <c r="BG26" s="394">
        <f t="shared" si="31"/>
        <v>0.26937287096579943</v>
      </c>
      <c r="BH26" s="161">
        <v>3898.8697830000001</v>
      </c>
      <c r="BI26" s="393">
        <f t="shared" ref="BI26:BI33" si="139">(IFERROR(BH26/BE26-1,0))</f>
        <v>-0.17593925149464074</v>
      </c>
      <c r="BJ26" s="394">
        <f t="shared" si="32"/>
        <v>0.59666811052492519</v>
      </c>
      <c r="BK26" s="161">
        <v>5110.6777039999997</v>
      </c>
      <c r="BL26" s="393">
        <f t="shared" ref="BL26:BL33" si="140">(IFERROR(BK26/BH26-1,0))</f>
        <v>0.31081005225764935</v>
      </c>
      <c r="BM26" s="394">
        <f t="shared" si="33"/>
        <v>0.52942710307022733</v>
      </c>
      <c r="BN26" s="161">
        <v>2374.5903090000002</v>
      </c>
      <c r="BO26" s="393">
        <f t="shared" ref="BO26:BO33" si="141">(IFERROR(BN26/BK26-1,0))</f>
        <v>-0.5353668443734052</v>
      </c>
      <c r="BP26" s="395">
        <f t="shared" si="34"/>
        <v>0.1174705402661802</v>
      </c>
      <c r="BQ26" s="392">
        <v>4869.3168329999999</v>
      </c>
      <c r="BR26" s="393">
        <f t="shared" ref="BR26:BR33" si="142">(IFERROR(BQ26/BN26-1,0))</f>
        <v>1.0505923967366781</v>
      </c>
      <c r="BS26" s="394">
        <f t="shared" si="35"/>
        <v>2.917334957111728E-2</v>
      </c>
      <c r="BT26" s="161">
        <v>6592.5202999999992</v>
      </c>
      <c r="BU26" s="393">
        <f t="shared" ref="BU26:BU33" si="143">(IFERROR(BT26/BQ26-1,0))</f>
        <v>0.3538901916017505</v>
      </c>
      <c r="BV26" s="394">
        <f t="shared" si="36"/>
        <v>0.69087983618867099</v>
      </c>
      <c r="BW26" s="161">
        <v>6891.7934020000002</v>
      </c>
      <c r="BX26" s="393">
        <f t="shared" ref="BX26:BX33" si="144">(IFERROR(BW26/BT26-1,0))</f>
        <v>4.5395855967254484E-2</v>
      </c>
      <c r="BY26" s="394">
        <f t="shared" si="37"/>
        <v>0.34850871081265122</v>
      </c>
      <c r="BZ26" s="161">
        <v>17455.848993999996</v>
      </c>
      <c r="CA26" s="393">
        <f t="shared" ref="CA26:CA33" si="145">(IFERROR(BZ26/BW26-1,0))</f>
        <v>1.5328456579871221</v>
      </c>
      <c r="CB26" s="394">
        <f t="shared" si="38"/>
        <v>6.3510992308189342</v>
      </c>
    </row>
    <row r="27" spans="1:80" ht="13.2">
      <c r="A27" s="173">
        <f t="shared" si="5"/>
        <v>26</v>
      </c>
      <c r="B27" s="33"/>
      <c r="C27" s="34" t="s">
        <v>226</v>
      </c>
      <c r="D27" s="161" t="s">
        <v>365</v>
      </c>
      <c r="E27" s="390">
        <v>7400</v>
      </c>
      <c r="F27" s="391">
        <v>7400</v>
      </c>
      <c r="G27" s="391">
        <v>2600</v>
      </c>
      <c r="H27" s="391">
        <v>5841.3627999999999</v>
      </c>
      <c r="I27" s="392">
        <v>5841.3627999999999</v>
      </c>
      <c r="J27" s="393">
        <f t="shared" si="11"/>
        <v>0</v>
      </c>
      <c r="K27" s="394">
        <f t="shared" si="12"/>
        <v>-0.21062664864864866</v>
      </c>
      <c r="L27" s="161">
        <v>2600</v>
      </c>
      <c r="M27" s="393">
        <f t="shared" si="13"/>
        <v>-0.55489838775294009</v>
      </c>
      <c r="N27" s="394">
        <f t="shared" si="14"/>
        <v>-0.64864864864864868</v>
      </c>
      <c r="O27" s="161">
        <v>10200</v>
      </c>
      <c r="P27" s="393">
        <f t="shared" si="15"/>
        <v>2.9230769230769229</v>
      </c>
      <c r="Q27" s="394">
        <f t="shared" si="16"/>
        <v>2.9230769230769229</v>
      </c>
      <c r="R27" s="161">
        <v>9600</v>
      </c>
      <c r="S27" s="393">
        <f t="shared" si="17"/>
        <v>-5.8823529411764719E-2</v>
      </c>
      <c r="T27" s="395">
        <f t="shared" si="18"/>
        <v>0.64345210675837494</v>
      </c>
      <c r="U27" s="392">
        <v>9000</v>
      </c>
      <c r="V27" s="393">
        <f t="shared" si="126"/>
        <v>-6.25E-2</v>
      </c>
      <c r="W27" s="394">
        <f t="shared" si="19"/>
        <v>0.54073635008597654</v>
      </c>
      <c r="X27" s="161">
        <v>8400</v>
      </c>
      <c r="Y27" s="393">
        <f t="shared" si="127"/>
        <v>-6.6666666666666652E-2</v>
      </c>
      <c r="Z27" s="394">
        <f t="shared" si="20"/>
        <v>2.2307692307692308</v>
      </c>
      <c r="AA27" s="161">
        <v>0</v>
      </c>
      <c r="AB27" s="393">
        <f t="shared" si="128"/>
        <v>-1</v>
      </c>
      <c r="AC27" s="394">
        <f t="shared" si="21"/>
        <v>-1</v>
      </c>
      <c r="AD27" s="161">
        <v>0</v>
      </c>
      <c r="AE27" s="393">
        <f t="shared" si="129"/>
        <v>0</v>
      </c>
      <c r="AF27" s="395">
        <f t="shared" si="22"/>
        <v>-1</v>
      </c>
      <c r="AG27" s="392">
        <v>0</v>
      </c>
      <c r="AH27" s="393">
        <f t="shared" si="130"/>
        <v>0</v>
      </c>
      <c r="AI27" s="394">
        <f t="shared" si="23"/>
        <v>-1</v>
      </c>
      <c r="AJ27" s="161">
        <v>0</v>
      </c>
      <c r="AK27" s="393">
        <f t="shared" si="131"/>
        <v>0</v>
      </c>
      <c r="AL27" s="394">
        <f t="shared" si="24"/>
        <v>-1</v>
      </c>
      <c r="AM27" s="161">
        <v>0</v>
      </c>
      <c r="AN27" s="393">
        <f t="shared" si="132"/>
        <v>0</v>
      </c>
      <c r="AO27" s="394">
        <f t="shared" si="25"/>
        <v>0</v>
      </c>
      <c r="AP27" s="161">
        <v>0</v>
      </c>
      <c r="AQ27" s="393">
        <f t="shared" si="133"/>
        <v>0</v>
      </c>
      <c r="AR27" s="395">
        <f t="shared" si="26"/>
        <v>0</v>
      </c>
      <c r="AS27" s="392">
        <v>2400</v>
      </c>
      <c r="AT27" s="393">
        <f t="shared" si="134"/>
        <v>0</v>
      </c>
      <c r="AU27" s="394">
        <f t="shared" si="27"/>
        <v>0</v>
      </c>
      <c r="AV27" s="161">
        <v>2400</v>
      </c>
      <c r="AW27" s="393">
        <f t="shared" si="135"/>
        <v>0</v>
      </c>
      <c r="AX27" s="394">
        <f t="shared" si="28"/>
        <v>0</v>
      </c>
      <c r="AY27" s="161">
        <v>2400</v>
      </c>
      <c r="AZ27" s="393">
        <f t="shared" si="136"/>
        <v>0</v>
      </c>
      <c r="BA27" s="394">
        <f t="shared" si="29"/>
        <v>0</v>
      </c>
      <c r="BB27" s="161">
        <v>2400</v>
      </c>
      <c r="BC27" s="393">
        <f t="shared" si="137"/>
        <v>0</v>
      </c>
      <c r="BD27" s="395">
        <f t="shared" si="30"/>
        <v>0</v>
      </c>
      <c r="BE27" s="392">
        <v>2400</v>
      </c>
      <c r="BF27" s="393">
        <f t="shared" si="138"/>
        <v>0</v>
      </c>
      <c r="BG27" s="394">
        <f t="shared" si="31"/>
        <v>0</v>
      </c>
      <c r="BH27" s="161">
        <v>2400</v>
      </c>
      <c r="BI27" s="393">
        <f t="shared" si="139"/>
        <v>0</v>
      </c>
      <c r="BJ27" s="394">
        <f t="shared" si="32"/>
        <v>0</v>
      </c>
      <c r="BK27" s="161">
        <v>2600</v>
      </c>
      <c r="BL27" s="393">
        <f t="shared" si="140"/>
        <v>8.3333333333333259E-2</v>
      </c>
      <c r="BM27" s="394">
        <f t="shared" si="33"/>
        <v>8.3333333333333259E-2</v>
      </c>
      <c r="BN27" s="161">
        <v>2400</v>
      </c>
      <c r="BO27" s="393">
        <f t="shared" si="141"/>
        <v>-7.6923076923076872E-2</v>
      </c>
      <c r="BP27" s="395">
        <f t="shared" si="34"/>
        <v>0</v>
      </c>
      <c r="BQ27" s="392">
        <v>63800</v>
      </c>
      <c r="BR27" s="393">
        <f t="shared" si="142"/>
        <v>25.583333333333332</v>
      </c>
      <c r="BS27" s="394">
        <f t="shared" si="35"/>
        <v>25.583333333333332</v>
      </c>
      <c r="BT27" s="161">
        <v>63200</v>
      </c>
      <c r="BU27" s="393">
        <f t="shared" si="143"/>
        <v>-9.4043887147335914E-3</v>
      </c>
      <c r="BV27" s="394">
        <f t="shared" si="36"/>
        <v>25.333333333333332</v>
      </c>
      <c r="BW27" s="161">
        <v>62600</v>
      </c>
      <c r="BX27" s="393">
        <f t="shared" si="144"/>
        <v>-9.493670886076E-3</v>
      </c>
      <c r="BY27" s="394">
        <f t="shared" si="37"/>
        <v>23.076923076923077</v>
      </c>
      <c r="BZ27" s="161">
        <v>76716.824623000008</v>
      </c>
      <c r="CA27" s="393">
        <f t="shared" si="145"/>
        <v>0.2255083805591056</v>
      </c>
      <c r="CB27" s="394">
        <f t="shared" si="38"/>
        <v>30.965343592916671</v>
      </c>
    </row>
    <row r="28" spans="1:80" ht="16.2" customHeight="1">
      <c r="A28" s="173">
        <f t="shared" si="5"/>
        <v>27</v>
      </c>
      <c r="B28" s="33"/>
      <c r="C28" s="34" t="s">
        <v>227</v>
      </c>
      <c r="D28" s="35" t="s">
        <v>345</v>
      </c>
      <c r="E28" s="390">
        <v>1394.1501450000001</v>
      </c>
      <c r="F28" s="391">
        <v>1054.9774379999999</v>
      </c>
      <c r="G28" s="391">
        <v>1791.8485579999999</v>
      </c>
      <c r="H28" s="391">
        <v>1869.8462099999999</v>
      </c>
      <c r="I28" s="392">
        <v>2704.3870310000002</v>
      </c>
      <c r="J28" s="393">
        <f t="shared" si="11"/>
        <v>0.44631521915377226</v>
      </c>
      <c r="K28" s="394">
        <f t="shared" si="12"/>
        <v>0.93981045778968086</v>
      </c>
      <c r="L28" s="161">
        <v>3599.0121779999999</v>
      </c>
      <c r="M28" s="393">
        <f t="shared" si="13"/>
        <v>0.33080514613664391</v>
      </c>
      <c r="N28" s="394">
        <f t="shared" si="14"/>
        <v>2.4114589074273645</v>
      </c>
      <c r="O28" s="161">
        <v>5715.8101969999998</v>
      </c>
      <c r="P28" s="393">
        <f t="shared" si="15"/>
        <v>0.58816083811539688</v>
      </c>
      <c r="Q28" s="394">
        <f t="shared" si="16"/>
        <v>2.1898958042412868</v>
      </c>
      <c r="R28" s="161">
        <v>7265.4351360000001</v>
      </c>
      <c r="S28" s="393">
        <f t="shared" si="17"/>
        <v>0.2711120358428516</v>
      </c>
      <c r="T28" s="395">
        <f t="shared" si="18"/>
        <v>2.8855789835250678</v>
      </c>
      <c r="U28" s="392">
        <v>7308.7326359999997</v>
      </c>
      <c r="V28" s="393">
        <f t="shared" si="126"/>
        <v>5.9593815359333391E-3</v>
      </c>
      <c r="W28" s="394">
        <f t="shared" si="19"/>
        <v>1.7025468441539791</v>
      </c>
      <c r="X28" s="161">
        <v>4804.9350219999997</v>
      </c>
      <c r="Y28" s="393">
        <f t="shared" si="127"/>
        <v>-0.34257616726424744</v>
      </c>
      <c r="Z28" s="394">
        <f t="shared" si="20"/>
        <v>0.33507050945021821</v>
      </c>
      <c r="AA28" s="161">
        <v>5560.2833099999998</v>
      </c>
      <c r="AB28" s="393">
        <f t="shared" si="128"/>
        <v>0.15720260202095204</v>
      </c>
      <c r="AC28" s="394">
        <f t="shared" si="21"/>
        <v>-2.7209946033832533E-2</v>
      </c>
      <c r="AD28" s="161">
        <v>4396.4878559999997</v>
      </c>
      <c r="AE28" s="393">
        <f t="shared" si="129"/>
        <v>-0.20930506398962612</v>
      </c>
      <c r="AF28" s="395">
        <f t="shared" si="22"/>
        <v>-0.39487618102657851</v>
      </c>
      <c r="AG28" s="392">
        <v>5354.798616</v>
      </c>
      <c r="AH28" s="393">
        <f t="shared" si="130"/>
        <v>0.21797188833176673</v>
      </c>
      <c r="AI28" s="394">
        <f t="shared" si="23"/>
        <v>-0.26734238578870351</v>
      </c>
      <c r="AJ28" s="161">
        <v>6401.9854539999997</v>
      </c>
      <c r="AK28" s="393">
        <f t="shared" si="131"/>
        <v>0.19556045205342221</v>
      </c>
      <c r="AL28" s="394">
        <f t="shared" si="24"/>
        <v>0.33237711325703745</v>
      </c>
      <c r="AM28" s="161">
        <v>7812.6299799999997</v>
      </c>
      <c r="AN28" s="393">
        <f t="shared" si="132"/>
        <v>0.22034485022433481</v>
      </c>
      <c r="AO28" s="394">
        <f t="shared" si="25"/>
        <v>0.40507768119462972</v>
      </c>
      <c r="AP28" s="161">
        <v>5965.6538119999996</v>
      </c>
      <c r="AQ28" s="393">
        <f t="shared" si="133"/>
        <v>-0.23640901626317645</v>
      </c>
      <c r="AR28" s="395">
        <f t="shared" si="26"/>
        <v>0.35691351992671128</v>
      </c>
      <c r="AS28" s="392">
        <v>7204.8422849999997</v>
      </c>
      <c r="AT28" s="393">
        <f t="shared" si="134"/>
        <v>0.20772047994259313</v>
      </c>
      <c r="AU28" s="394">
        <f t="shared" si="27"/>
        <v>0.34549266959771696</v>
      </c>
      <c r="AV28" s="161">
        <v>7508.609539</v>
      </c>
      <c r="AW28" s="393">
        <f t="shared" si="135"/>
        <v>4.2161541083615806E-2</v>
      </c>
      <c r="AX28" s="394">
        <f t="shared" si="28"/>
        <v>0.17285638852999496</v>
      </c>
      <c r="AY28" s="161">
        <v>6609.5542150000001</v>
      </c>
      <c r="AZ28" s="393">
        <f t="shared" si="136"/>
        <v>-0.11973659295110139</v>
      </c>
      <c r="BA28" s="394">
        <f t="shared" si="29"/>
        <v>-0.15399113590171587</v>
      </c>
      <c r="BB28" s="161">
        <v>18158.545451999998</v>
      </c>
      <c r="BC28" s="393">
        <f t="shared" si="137"/>
        <v>1.7473177254209116</v>
      </c>
      <c r="BD28" s="395">
        <f t="shared" si="30"/>
        <v>2.043848339887544</v>
      </c>
      <c r="BE28" s="392">
        <v>22372.973306</v>
      </c>
      <c r="BF28" s="393">
        <f t="shared" si="138"/>
        <v>0.23209060798070813</v>
      </c>
      <c r="BG28" s="394">
        <f t="shared" si="31"/>
        <v>2.1052689873002546</v>
      </c>
      <c r="BH28" s="161">
        <v>17544.982521999998</v>
      </c>
      <c r="BI28" s="393">
        <f t="shared" si="139"/>
        <v>-0.21579567087335805</v>
      </c>
      <c r="BJ28" s="394">
        <f t="shared" si="32"/>
        <v>1.3366486738817223</v>
      </c>
      <c r="BK28" s="161">
        <v>7499.4958450000004</v>
      </c>
      <c r="BL28" s="393">
        <f t="shared" si="140"/>
        <v>-0.57255609484955405</v>
      </c>
      <c r="BM28" s="394">
        <f t="shared" si="33"/>
        <v>0.13464472807868488</v>
      </c>
      <c r="BN28" s="161">
        <v>10482.475130999999</v>
      </c>
      <c r="BO28" s="393">
        <f t="shared" si="141"/>
        <v>0.39775730897814765</v>
      </c>
      <c r="BP28" s="395">
        <f t="shared" si="34"/>
        <v>-0.42272495565742296</v>
      </c>
      <c r="BQ28" s="392">
        <v>11927.342054000001</v>
      </c>
      <c r="BR28" s="393">
        <f t="shared" si="142"/>
        <v>0.13783642746044511</v>
      </c>
      <c r="BS28" s="394">
        <f t="shared" si="35"/>
        <v>-0.46688614468594936</v>
      </c>
      <c r="BT28" s="161">
        <v>12515.591676</v>
      </c>
      <c r="BU28" s="393">
        <f t="shared" si="143"/>
        <v>4.9319422494697562E-2</v>
      </c>
      <c r="BV28" s="394">
        <f t="shared" si="36"/>
        <v>-0.28665693110229928</v>
      </c>
      <c r="BW28" s="161">
        <v>9333.4811709999994</v>
      </c>
      <c r="BX28" s="393">
        <f t="shared" si="144"/>
        <v>-0.25425170358522009</v>
      </c>
      <c r="BY28" s="394">
        <f t="shared" si="37"/>
        <v>0.2445478154671874</v>
      </c>
      <c r="BZ28" s="161">
        <v>17398.947957</v>
      </c>
      <c r="CA28" s="393">
        <f t="shared" si="145"/>
        <v>0.86414346782636287</v>
      </c>
      <c r="CB28" s="394">
        <f t="shared" si="38"/>
        <v>0.65981294871340079</v>
      </c>
    </row>
    <row r="29" spans="1:80" ht="16.2" customHeight="1">
      <c r="A29" s="173">
        <f t="shared" si="5"/>
        <v>28</v>
      </c>
      <c r="B29" s="33"/>
      <c r="C29" s="34" t="s">
        <v>228</v>
      </c>
      <c r="D29" s="35" t="s">
        <v>346</v>
      </c>
      <c r="E29" s="390">
        <v>794.50230799999997</v>
      </c>
      <c r="F29" s="391">
        <v>355.93366500000002</v>
      </c>
      <c r="G29" s="391">
        <v>396.743942</v>
      </c>
      <c r="H29" s="391">
        <v>612.73799699999995</v>
      </c>
      <c r="I29" s="392">
        <v>1435.978597</v>
      </c>
      <c r="J29" s="393">
        <f t="shared" si="11"/>
        <v>1.3435442293943463</v>
      </c>
      <c r="K29" s="394">
        <f t="shared" si="12"/>
        <v>0.8073938647387795</v>
      </c>
      <c r="L29" s="161">
        <v>655.32862899999998</v>
      </c>
      <c r="M29" s="393">
        <f t="shared" si="13"/>
        <v>-0.54363621409880947</v>
      </c>
      <c r="N29" s="394">
        <f t="shared" si="14"/>
        <v>0.84115382567142105</v>
      </c>
      <c r="O29" s="161">
        <v>706.213662</v>
      </c>
      <c r="P29" s="393">
        <f t="shared" si="15"/>
        <v>7.7648115385479333E-2</v>
      </c>
      <c r="Q29" s="394">
        <f t="shared" si="16"/>
        <v>0.78002380689154927</v>
      </c>
      <c r="R29" s="161">
        <v>801.48676</v>
      </c>
      <c r="S29" s="393">
        <f t="shared" si="17"/>
        <v>0.13490690300466035</v>
      </c>
      <c r="T29" s="395">
        <f t="shared" si="18"/>
        <v>0.3080415510774992</v>
      </c>
      <c r="U29" s="392">
        <v>3552.3011649999999</v>
      </c>
      <c r="V29" s="393">
        <f t="shared" si="126"/>
        <v>3.4321395465097888</v>
      </c>
      <c r="W29" s="394">
        <f t="shared" si="19"/>
        <v>1.4737842001415289</v>
      </c>
      <c r="X29" s="161">
        <v>740.80989499999998</v>
      </c>
      <c r="Y29" s="393">
        <f t="shared" si="127"/>
        <v>-0.79145633757097278</v>
      </c>
      <c r="Z29" s="394">
        <f t="shared" si="20"/>
        <v>0.13044030463073208</v>
      </c>
      <c r="AA29" s="161">
        <v>748.44473800000003</v>
      </c>
      <c r="AB29" s="393">
        <f t="shared" si="128"/>
        <v>1.0306075892790423E-2</v>
      </c>
      <c r="AC29" s="394">
        <f t="shared" si="21"/>
        <v>5.9799290600526467E-2</v>
      </c>
      <c r="AD29" s="161">
        <v>580.43126700000005</v>
      </c>
      <c r="AE29" s="393">
        <f t="shared" si="129"/>
        <v>-0.224483468811561</v>
      </c>
      <c r="AF29" s="395">
        <f t="shared" si="22"/>
        <v>-0.27580679311533474</v>
      </c>
      <c r="AG29" s="392">
        <v>5281.5643069999996</v>
      </c>
      <c r="AH29" s="393">
        <f t="shared" si="130"/>
        <v>8.0993793878440385</v>
      </c>
      <c r="AI29" s="394">
        <f t="shared" si="23"/>
        <v>0.48680082619064757</v>
      </c>
      <c r="AJ29" s="161">
        <v>2502.0994300000002</v>
      </c>
      <c r="AK29" s="393">
        <f t="shared" si="131"/>
        <v>-0.52625788789813543</v>
      </c>
      <c r="AL29" s="394">
        <f t="shared" si="24"/>
        <v>2.3775189112451045</v>
      </c>
      <c r="AM29" s="161">
        <v>3388.427169</v>
      </c>
      <c r="AN29" s="393">
        <f t="shared" si="132"/>
        <v>0.35423362012436077</v>
      </c>
      <c r="AO29" s="394">
        <f t="shared" si="25"/>
        <v>3.5272910569918388</v>
      </c>
      <c r="AP29" s="161">
        <v>980.20801500000005</v>
      </c>
      <c r="AQ29" s="393">
        <f t="shared" si="133"/>
        <v>-0.71071887748755092</v>
      </c>
      <c r="AR29" s="395">
        <f t="shared" si="26"/>
        <v>0.68875811957249367</v>
      </c>
      <c r="AS29" s="392">
        <v>7234.0008200000002</v>
      </c>
      <c r="AT29" s="393">
        <f t="shared" si="134"/>
        <v>6.3800669952693658</v>
      </c>
      <c r="AU29" s="394">
        <f t="shared" si="27"/>
        <v>0.36967012034906199</v>
      </c>
      <c r="AV29" s="161">
        <v>3422.0593669999998</v>
      </c>
      <c r="AW29" s="393">
        <f t="shared" si="135"/>
        <v>-0.52694788787707103</v>
      </c>
      <c r="AX29" s="394">
        <f t="shared" si="28"/>
        <v>0.36767521145232807</v>
      </c>
      <c r="AY29" s="161">
        <v>4351.4222090000003</v>
      </c>
      <c r="AZ29" s="393">
        <f t="shared" si="136"/>
        <v>0.27157998805109584</v>
      </c>
      <c r="BA29" s="394">
        <f t="shared" si="29"/>
        <v>0.28420119187162629</v>
      </c>
      <c r="BB29" s="161">
        <v>5465.274676</v>
      </c>
      <c r="BC29" s="393">
        <f t="shared" si="137"/>
        <v>0.25597434896026194</v>
      </c>
      <c r="BD29" s="395">
        <f t="shared" si="30"/>
        <v>4.5756274100656071</v>
      </c>
      <c r="BE29" s="392">
        <v>10348.39472</v>
      </c>
      <c r="BF29" s="393">
        <f t="shared" si="138"/>
        <v>0.89348117587640163</v>
      </c>
      <c r="BG29" s="394">
        <f t="shared" si="31"/>
        <v>0.4305216404440495</v>
      </c>
      <c r="BH29" s="161">
        <v>4345.2906039999998</v>
      </c>
      <c r="BI29" s="393">
        <f t="shared" si="139"/>
        <v>-0.58010003275174649</v>
      </c>
      <c r="BJ29" s="394">
        <f t="shared" si="32"/>
        <v>0.26978820002452641</v>
      </c>
      <c r="BK29" s="161">
        <v>5651.7439119999999</v>
      </c>
      <c r="BL29" s="393">
        <f t="shared" si="140"/>
        <v>0.30065959381344065</v>
      </c>
      <c r="BM29" s="394">
        <f t="shared" si="33"/>
        <v>0.2988268296076988</v>
      </c>
      <c r="BN29" s="161">
        <v>6794.9653099999996</v>
      </c>
      <c r="BO29" s="393">
        <f t="shared" si="141"/>
        <v>0.20227763603596194</v>
      </c>
      <c r="BP29" s="395">
        <f t="shared" si="34"/>
        <v>0.24329804315950532</v>
      </c>
      <c r="BQ29" s="392">
        <v>16438.418118000001</v>
      </c>
      <c r="BR29" s="393">
        <f t="shared" si="142"/>
        <v>1.4192055982696403</v>
      </c>
      <c r="BS29" s="394">
        <f t="shared" si="35"/>
        <v>0.58849933374014185</v>
      </c>
      <c r="BT29" s="161">
        <v>4787.5869009999997</v>
      </c>
      <c r="BU29" s="393">
        <f t="shared" si="143"/>
        <v>-0.70875622784180115</v>
      </c>
      <c r="BV29" s="394">
        <f t="shared" si="36"/>
        <v>0.101787506822409</v>
      </c>
      <c r="BW29" s="161">
        <v>5619.3813140000002</v>
      </c>
      <c r="BX29" s="393">
        <f t="shared" si="144"/>
        <v>0.17373980466574102</v>
      </c>
      <c r="BY29" s="394">
        <f t="shared" si="37"/>
        <v>-5.726126042492119E-3</v>
      </c>
      <c r="BZ29" s="161">
        <v>7605.3603089999997</v>
      </c>
      <c r="CA29" s="393">
        <f t="shared" si="145"/>
        <v>0.35341595169065609</v>
      </c>
      <c r="CB29" s="394">
        <f t="shared" si="38"/>
        <v>0.11926403771441763</v>
      </c>
    </row>
    <row r="30" spans="1:80" ht="16.2" customHeight="1">
      <c r="A30" s="173">
        <f t="shared" si="5"/>
        <v>29</v>
      </c>
      <c r="B30" s="33"/>
      <c r="C30" s="34" t="s">
        <v>229</v>
      </c>
      <c r="D30" s="35" t="s">
        <v>347</v>
      </c>
      <c r="E30" s="390">
        <v>4586.9228590000002</v>
      </c>
      <c r="F30" s="391">
        <v>4574.3305120000005</v>
      </c>
      <c r="G30" s="391">
        <v>4803.7855339999996</v>
      </c>
      <c r="H30" s="391">
        <v>5177.8308429999997</v>
      </c>
      <c r="I30" s="392">
        <v>5539.9536790000002</v>
      </c>
      <c r="J30" s="393">
        <f t="shared" si="11"/>
        <v>6.9937170019673589E-2</v>
      </c>
      <c r="K30" s="394">
        <f t="shared" si="12"/>
        <v>0.20777127701854825</v>
      </c>
      <c r="L30" s="161">
        <v>6173.7079510000003</v>
      </c>
      <c r="M30" s="393">
        <f t="shared" si="13"/>
        <v>0.11439703447383276</v>
      </c>
      <c r="N30" s="394">
        <f t="shared" si="14"/>
        <v>0.34964186230188155</v>
      </c>
      <c r="O30" s="161">
        <v>6572.4792299999999</v>
      </c>
      <c r="P30" s="393">
        <f t="shared" si="15"/>
        <v>6.4591859894410408E-2</v>
      </c>
      <c r="Q30" s="394">
        <f t="shared" si="16"/>
        <v>0.36818748120240308</v>
      </c>
      <c r="R30" s="161">
        <v>6165.8761329999998</v>
      </c>
      <c r="S30" s="393">
        <f t="shared" si="17"/>
        <v>-6.1864493256070796E-2</v>
      </c>
      <c r="T30" s="395">
        <f t="shared" si="18"/>
        <v>0.19082224196948339</v>
      </c>
      <c r="U30" s="392">
        <v>6210.428629</v>
      </c>
      <c r="V30" s="393">
        <f t="shared" si="126"/>
        <v>7.2256553714327154E-3</v>
      </c>
      <c r="W30" s="394">
        <f t="shared" si="19"/>
        <v>0.12102537112206058</v>
      </c>
      <c r="X30" s="161">
        <v>5870.1221100000002</v>
      </c>
      <c r="Y30" s="393">
        <f t="shared" si="127"/>
        <v>-5.4795979364599123E-2</v>
      </c>
      <c r="Z30" s="394">
        <f t="shared" si="20"/>
        <v>-4.9173988048920592E-2</v>
      </c>
      <c r="AA30" s="161">
        <v>5024.6128820000004</v>
      </c>
      <c r="AB30" s="393">
        <f t="shared" si="128"/>
        <v>-0.1440360544731496</v>
      </c>
      <c r="AC30" s="394">
        <f t="shared" si="21"/>
        <v>-0.23550722548270409</v>
      </c>
      <c r="AD30" s="161">
        <v>6641.2731389999999</v>
      </c>
      <c r="AE30" s="393">
        <f t="shared" si="129"/>
        <v>0.3217482211995808</v>
      </c>
      <c r="AF30" s="395">
        <f t="shared" si="22"/>
        <v>7.7101290351205387E-2</v>
      </c>
      <c r="AG30" s="392">
        <v>5243.6387869999999</v>
      </c>
      <c r="AH30" s="393">
        <f t="shared" si="130"/>
        <v>-0.21044675060758711</v>
      </c>
      <c r="AI30" s="394">
        <f t="shared" si="23"/>
        <v>-0.1556719994310074</v>
      </c>
      <c r="AJ30" s="161">
        <v>5066.5780510000004</v>
      </c>
      <c r="AK30" s="393">
        <f t="shared" si="131"/>
        <v>-3.3766768305812267E-2</v>
      </c>
      <c r="AL30" s="394">
        <f t="shared" si="24"/>
        <v>-0.13688711136538856</v>
      </c>
      <c r="AM30" s="161">
        <v>4838.6872540000004</v>
      </c>
      <c r="AN30" s="393">
        <f t="shared" si="132"/>
        <v>-4.497923346014987E-2</v>
      </c>
      <c r="AO30" s="394">
        <f t="shared" si="25"/>
        <v>-3.7002975625456291E-2</v>
      </c>
      <c r="AP30" s="161">
        <v>6742.8183419999996</v>
      </c>
      <c r="AQ30" s="393">
        <f t="shared" si="133"/>
        <v>0.39352224850364315</v>
      </c>
      <c r="AR30" s="395">
        <f t="shared" si="26"/>
        <v>1.5290020584108888E-2</v>
      </c>
      <c r="AS30" s="392">
        <v>6687.1877240000003</v>
      </c>
      <c r="AT30" s="393">
        <f t="shared" si="134"/>
        <v>-8.250350992475175E-3</v>
      </c>
      <c r="AU30" s="394">
        <f t="shared" si="27"/>
        <v>0.27529526644337876</v>
      </c>
      <c r="AV30" s="161">
        <v>6630.4673160000002</v>
      </c>
      <c r="AW30" s="393">
        <f t="shared" si="135"/>
        <v>-8.4819524052589523E-3</v>
      </c>
      <c r="AX30" s="394">
        <f t="shared" si="28"/>
        <v>0.30866775351291231</v>
      </c>
      <c r="AY30" s="161">
        <v>12630.312449999999</v>
      </c>
      <c r="AZ30" s="393">
        <f t="shared" si="136"/>
        <v>0.90489023594487161</v>
      </c>
      <c r="BA30" s="394">
        <f t="shared" si="29"/>
        <v>1.6102766694745339</v>
      </c>
      <c r="BB30" s="161">
        <v>6293.1827620000004</v>
      </c>
      <c r="BC30" s="393">
        <f t="shared" si="137"/>
        <v>-0.50173974025480261</v>
      </c>
      <c r="BD30" s="395">
        <f t="shared" si="30"/>
        <v>-6.6683626518497019E-2</v>
      </c>
      <c r="BE30" s="392">
        <v>4825.8271089999998</v>
      </c>
      <c r="BF30" s="393">
        <f t="shared" si="138"/>
        <v>-0.23316590483599253</v>
      </c>
      <c r="BG30" s="394">
        <f t="shared" si="31"/>
        <v>-0.27834729512970979</v>
      </c>
      <c r="BH30" s="161">
        <v>4661.5818989999998</v>
      </c>
      <c r="BI30" s="393">
        <f t="shared" si="139"/>
        <v>-3.4034623762979055E-2</v>
      </c>
      <c r="BJ30" s="394">
        <f t="shared" si="32"/>
        <v>-0.29694519604204628</v>
      </c>
      <c r="BK30" s="161">
        <v>5309.1213040000002</v>
      </c>
      <c r="BL30" s="393">
        <f t="shared" si="140"/>
        <v>0.13890979908320622</v>
      </c>
      <c r="BM30" s="394">
        <f t="shared" si="33"/>
        <v>-0.57965241754569574</v>
      </c>
      <c r="BN30" s="161">
        <v>5072.1659609999997</v>
      </c>
      <c r="BO30" s="393">
        <f t="shared" si="141"/>
        <v>-4.4631744017879837E-2</v>
      </c>
      <c r="BP30" s="395">
        <f t="shared" si="34"/>
        <v>-0.19402214224141745</v>
      </c>
      <c r="BQ30" s="392">
        <v>6001.7522090000002</v>
      </c>
      <c r="BR30" s="393">
        <f t="shared" si="142"/>
        <v>0.1832720488934334</v>
      </c>
      <c r="BS30" s="394">
        <f t="shared" si="35"/>
        <v>0.24367327578042342</v>
      </c>
      <c r="BT30" s="161">
        <v>3945.2064560000003</v>
      </c>
      <c r="BU30" s="393">
        <f t="shared" si="143"/>
        <v>-0.34265755755728833</v>
      </c>
      <c r="BV30" s="394">
        <f t="shared" si="36"/>
        <v>-0.15367646831511761</v>
      </c>
      <c r="BW30" s="161">
        <v>4632.2615989999995</v>
      </c>
      <c r="BX30" s="393">
        <f t="shared" si="144"/>
        <v>0.17414935077861471</v>
      </c>
      <c r="BY30" s="394">
        <f t="shared" si="37"/>
        <v>-0.12748996797079037</v>
      </c>
      <c r="BZ30" s="161">
        <v>5307.0686710000009</v>
      </c>
      <c r="CA30" s="393">
        <f t="shared" si="145"/>
        <v>0.14567551024011194</v>
      </c>
      <c r="CB30" s="394">
        <f t="shared" si="38"/>
        <v>4.6312110409275631E-2</v>
      </c>
    </row>
    <row r="31" spans="1:80" ht="16.2" customHeight="1">
      <c r="A31" s="173">
        <f t="shared" si="5"/>
        <v>30</v>
      </c>
      <c r="B31" s="33"/>
      <c r="C31" s="34" t="s">
        <v>437</v>
      </c>
      <c r="D31" s="35" t="s">
        <v>438</v>
      </c>
      <c r="E31" s="390"/>
      <c r="F31" s="391"/>
      <c r="G31" s="391"/>
      <c r="H31" s="391"/>
      <c r="I31" s="392"/>
      <c r="J31" s="393"/>
      <c r="K31" s="394"/>
      <c r="L31" s="161"/>
      <c r="M31" s="393"/>
      <c r="N31" s="394"/>
      <c r="O31" s="161"/>
      <c r="P31" s="393"/>
      <c r="Q31" s="394"/>
      <c r="R31" s="161"/>
      <c r="S31" s="393"/>
      <c r="T31" s="395"/>
      <c r="U31" s="392"/>
      <c r="V31" s="393"/>
      <c r="W31" s="394"/>
      <c r="X31" s="161"/>
      <c r="Y31" s="393"/>
      <c r="Z31" s="394"/>
      <c r="AA31" s="161"/>
      <c r="AB31" s="393"/>
      <c r="AC31" s="394"/>
      <c r="AD31" s="161"/>
      <c r="AE31" s="393"/>
      <c r="AF31" s="395"/>
      <c r="AG31" s="392"/>
      <c r="AH31" s="393"/>
      <c r="AI31" s="394"/>
      <c r="AJ31" s="161"/>
      <c r="AK31" s="393"/>
      <c r="AL31" s="394"/>
      <c r="AM31" s="161"/>
      <c r="AN31" s="393"/>
      <c r="AO31" s="394"/>
      <c r="AP31" s="161"/>
      <c r="AQ31" s="393"/>
      <c r="AR31" s="395"/>
      <c r="AS31" s="392"/>
      <c r="AT31" s="393"/>
      <c r="AU31" s="394"/>
      <c r="AV31" s="161"/>
      <c r="AW31" s="393"/>
      <c r="AX31" s="394"/>
      <c r="AY31" s="161"/>
      <c r="AZ31" s="393"/>
      <c r="BA31" s="394"/>
      <c r="BB31" s="161"/>
      <c r="BC31" s="393"/>
      <c r="BD31" s="395"/>
      <c r="BE31" s="392"/>
      <c r="BF31" s="393"/>
      <c r="BG31" s="394"/>
      <c r="BH31" s="161"/>
      <c r="BI31" s="393"/>
      <c r="BJ31" s="394"/>
      <c r="BK31" s="161"/>
      <c r="BL31" s="393"/>
      <c r="BM31" s="394"/>
      <c r="BN31" s="161"/>
      <c r="BO31" s="393"/>
      <c r="BP31" s="395"/>
      <c r="BQ31" s="392"/>
      <c r="BR31" s="393"/>
      <c r="BS31" s="394"/>
      <c r="BT31" s="161"/>
      <c r="BU31" s="393"/>
      <c r="BV31" s="394"/>
      <c r="BW31" s="161"/>
      <c r="BX31" s="393"/>
      <c r="BY31" s="394"/>
      <c r="BZ31" s="161">
        <v>2096.5291579999998</v>
      </c>
      <c r="CA31" s="393">
        <f t="shared" ref="CA31" si="146">(IFERROR(BZ31/BW31-1,0))</f>
        <v>0</v>
      </c>
      <c r="CB31" s="394">
        <f t="shared" ref="CB31" si="147">IFERROR(BZ31/BN31-1,)</f>
        <v>0</v>
      </c>
    </row>
    <row r="32" spans="1:80" ht="16.2" customHeight="1">
      <c r="A32" s="173">
        <f t="shared" si="5"/>
        <v>31</v>
      </c>
      <c r="B32" s="33"/>
      <c r="C32" s="34" t="s">
        <v>427</v>
      </c>
      <c r="D32" s="35" t="s">
        <v>429</v>
      </c>
      <c r="E32" s="390">
        <v>224.157342</v>
      </c>
      <c r="F32" s="391">
        <v>217.26020399999999</v>
      </c>
      <c r="G32" s="391">
        <v>327.59132699999998</v>
      </c>
      <c r="H32" s="391">
        <v>474.14202499999999</v>
      </c>
      <c r="I32" s="392">
        <v>490.10962499999999</v>
      </c>
      <c r="J32" s="393">
        <f t="shared" si="11"/>
        <v>3.3676829215887327E-2</v>
      </c>
      <c r="K32" s="394">
        <f t="shared" si="12"/>
        <v>1.186453589372058</v>
      </c>
      <c r="L32" s="161">
        <v>617.44629199999997</v>
      </c>
      <c r="M32" s="393">
        <f t="shared" si="13"/>
        <v>0.25981262253317294</v>
      </c>
      <c r="N32" s="394">
        <f t="shared" si="14"/>
        <v>1.8419668242601852</v>
      </c>
      <c r="O32" s="161">
        <v>702.56562899999994</v>
      </c>
      <c r="P32" s="393">
        <f t="shared" si="15"/>
        <v>0.13785707048994622</v>
      </c>
      <c r="Q32" s="394">
        <f t="shared" si="16"/>
        <v>1.1446405050888298</v>
      </c>
      <c r="R32" s="161">
        <v>756.12944400000003</v>
      </c>
      <c r="S32" s="393">
        <f t="shared" si="17"/>
        <v>7.624030096126444E-2</v>
      </c>
      <c r="T32" s="395">
        <f t="shared" si="18"/>
        <v>0.59473196665070982</v>
      </c>
      <c r="U32" s="392">
        <v>741.05175799999995</v>
      </c>
      <c r="V32" s="393">
        <f t="shared" si="126"/>
        <v>-1.9940614824146552E-2</v>
      </c>
      <c r="W32" s="394">
        <f t="shared" si="19"/>
        <v>0.51201225236088765</v>
      </c>
      <c r="X32" s="161">
        <v>685.60485200000005</v>
      </c>
      <c r="Y32" s="393">
        <f t="shared" si="127"/>
        <v>-7.4821907378836428E-2</v>
      </c>
      <c r="Z32" s="394">
        <f t="shared" si="20"/>
        <v>0.11038783596743995</v>
      </c>
      <c r="AA32" s="161">
        <v>725.19613600000002</v>
      </c>
      <c r="AB32" s="393">
        <f t="shared" si="128"/>
        <v>5.7746504979518498E-2</v>
      </c>
      <c r="AC32" s="394">
        <f t="shared" si="21"/>
        <v>3.221123559974215E-2</v>
      </c>
      <c r="AD32" s="161">
        <v>775.58098399999994</v>
      </c>
      <c r="AE32" s="393">
        <f t="shared" si="129"/>
        <v>6.9477546140703561E-2</v>
      </c>
      <c r="AF32" s="395">
        <f t="shared" si="22"/>
        <v>2.5725145547962347E-2</v>
      </c>
      <c r="AG32" s="392">
        <v>658.31196</v>
      </c>
      <c r="AH32" s="393">
        <f t="shared" si="130"/>
        <v>-0.15120152043335811</v>
      </c>
      <c r="AI32" s="394">
        <f t="shared" si="23"/>
        <v>-0.11165184767026748</v>
      </c>
      <c r="AJ32" s="161">
        <v>761.50987099999998</v>
      </c>
      <c r="AK32" s="393">
        <f t="shared" si="131"/>
        <v>0.15676140989448228</v>
      </c>
      <c r="AL32" s="394">
        <f t="shared" si="24"/>
        <v>0.11071248807323197</v>
      </c>
      <c r="AM32" s="161">
        <v>790.439212</v>
      </c>
      <c r="AN32" s="393">
        <f t="shared" si="132"/>
        <v>3.7989449778255135E-2</v>
      </c>
      <c r="AO32" s="394">
        <f t="shared" si="25"/>
        <v>8.9966110906029462E-2</v>
      </c>
      <c r="AP32" s="161">
        <v>827.52125100000001</v>
      </c>
      <c r="AQ32" s="393">
        <f t="shared" si="133"/>
        <v>4.6913207792631528E-2</v>
      </c>
      <c r="AR32" s="395">
        <f t="shared" si="26"/>
        <v>6.6969495219083575E-2</v>
      </c>
      <c r="AS32" s="392">
        <v>903.98603200000002</v>
      </c>
      <c r="AT32" s="393">
        <f t="shared" si="134"/>
        <v>9.2402196206559983E-2</v>
      </c>
      <c r="AU32" s="394">
        <f t="shared" si="27"/>
        <v>0.37318792142254265</v>
      </c>
      <c r="AV32" s="161">
        <v>947.98933099999999</v>
      </c>
      <c r="AW32" s="393">
        <f t="shared" si="135"/>
        <v>4.867696783173292E-2</v>
      </c>
      <c r="AX32" s="394">
        <f t="shared" si="28"/>
        <v>0.24488121178930844</v>
      </c>
      <c r="AY32" s="161">
        <v>1080.8322149999999</v>
      </c>
      <c r="AZ32" s="393">
        <f t="shared" si="136"/>
        <v>0.14013120153986192</v>
      </c>
      <c r="BA32" s="394">
        <f t="shared" si="29"/>
        <v>0.36738182847133327</v>
      </c>
      <c r="BB32" s="161">
        <v>1225.9501250000001</v>
      </c>
      <c r="BC32" s="393">
        <f t="shared" si="137"/>
        <v>0.13426497469822385</v>
      </c>
      <c r="BD32" s="395">
        <f t="shared" si="30"/>
        <v>0.48147267942488159</v>
      </c>
      <c r="BE32" s="392">
        <v>1102.374401</v>
      </c>
      <c r="BF32" s="393">
        <f t="shared" si="138"/>
        <v>-0.10079996035727801</v>
      </c>
      <c r="BG32" s="394">
        <f t="shared" si="31"/>
        <v>0.21945955133961625</v>
      </c>
      <c r="BH32" s="161">
        <v>1214.7489459999999</v>
      </c>
      <c r="BI32" s="393">
        <f t="shared" si="139"/>
        <v>0.10193863799636604</v>
      </c>
      <c r="BJ32" s="394">
        <f t="shared" si="32"/>
        <v>0.28139516582808466</v>
      </c>
      <c r="BK32" s="161">
        <v>1319.069066</v>
      </c>
      <c r="BL32" s="393">
        <f t="shared" si="140"/>
        <v>8.5877925923304455E-2</v>
      </c>
      <c r="BM32" s="394">
        <f t="shared" si="33"/>
        <v>0.22041982806739346</v>
      </c>
      <c r="BN32" s="161">
        <v>1382.8205379999999</v>
      </c>
      <c r="BO32" s="393">
        <f t="shared" si="141"/>
        <v>4.833065503789169E-2</v>
      </c>
      <c r="BP32" s="395">
        <f t="shared" si="34"/>
        <v>0.12795823402685325</v>
      </c>
      <c r="BQ32" s="392">
        <v>1328.6669710000001</v>
      </c>
      <c r="BR32" s="393">
        <f t="shared" si="142"/>
        <v>-3.9161673920697804E-2</v>
      </c>
      <c r="BS32" s="394">
        <f t="shared" si="35"/>
        <v>0.20527741735904126</v>
      </c>
      <c r="BT32" s="161">
        <v>1429.2830039999999</v>
      </c>
      <c r="BU32" s="393">
        <f t="shared" si="143"/>
        <v>7.5727052147817497E-2</v>
      </c>
      <c r="BV32" s="394">
        <f t="shared" si="36"/>
        <v>0.17660773339744873</v>
      </c>
      <c r="BW32" s="161">
        <v>1534.8468270000001</v>
      </c>
      <c r="BX32" s="393">
        <f t="shared" si="144"/>
        <v>7.3857887279544121E-2</v>
      </c>
      <c r="BY32" s="394">
        <f t="shared" si="37"/>
        <v>0.1635833684238639</v>
      </c>
      <c r="BZ32" s="161">
        <v>1994.70796</v>
      </c>
      <c r="CA32" s="393">
        <f t="shared" si="145"/>
        <v>0.29961369754325329</v>
      </c>
      <c r="CB32" s="394">
        <f t="shared" si="38"/>
        <v>0.44249228673229335</v>
      </c>
    </row>
    <row r="33" spans="1:80" ht="16.2" customHeight="1">
      <c r="A33" s="173">
        <f t="shared" si="5"/>
        <v>32</v>
      </c>
      <c r="B33" s="33"/>
      <c r="C33" s="34" t="s">
        <v>230</v>
      </c>
      <c r="D33" s="35" t="s">
        <v>348</v>
      </c>
      <c r="E33" s="390" t="s">
        <v>29</v>
      </c>
      <c r="F33" s="391" t="s">
        <v>29</v>
      </c>
      <c r="G33" s="391" t="s">
        <v>29</v>
      </c>
      <c r="H33" s="391" t="s">
        <v>29</v>
      </c>
      <c r="I33" s="392">
        <v>61.984146000000003</v>
      </c>
      <c r="J33" s="393">
        <f t="shared" si="11"/>
        <v>0</v>
      </c>
      <c r="K33" s="394">
        <f t="shared" si="12"/>
        <v>0</v>
      </c>
      <c r="L33" s="161">
        <v>171.063703</v>
      </c>
      <c r="M33" s="393">
        <f t="shared" si="13"/>
        <v>1.7597976908482371</v>
      </c>
      <c r="N33" s="394">
        <f t="shared" si="14"/>
        <v>0</v>
      </c>
      <c r="O33" s="161">
        <v>141.73281499999999</v>
      </c>
      <c r="P33" s="393">
        <f t="shared" si="15"/>
        <v>-0.17146178578865445</v>
      </c>
      <c r="Q33" s="394">
        <f t="shared" si="16"/>
        <v>0</v>
      </c>
      <c r="R33" s="161">
        <v>192.277872</v>
      </c>
      <c r="S33" s="393">
        <f t="shared" si="17"/>
        <v>0.35662212029020957</v>
      </c>
      <c r="T33" s="395">
        <f t="shared" si="18"/>
        <v>0</v>
      </c>
      <c r="U33" s="392">
        <v>208.44375700000001</v>
      </c>
      <c r="V33" s="393">
        <f t="shared" si="126"/>
        <v>8.4075639239444167E-2</v>
      </c>
      <c r="W33" s="394">
        <f t="shared" si="19"/>
        <v>2.3628559954669699</v>
      </c>
      <c r="X33" s="161">
        <v>175.116311</v>
      </c>
      <c r="Y33" s="393">
        <f t="shared" si="127"/>
        <v>-0.15988699532027728</v>
      </c>
      <c r="Z33" s="394">
        <f t="shared" si="20"/>
        <v>2.3690636464241521E-2</v>
      </c>
      <c r="AA33" s="161">
        <v>193.31239299999999</v>
      </c>
      <c r="AB33" s="393">
        <f t="shared" si="128"/>
        <v>0.10390855024350065</v>
      </c>
      <c r="AC33" s="394">
        <f t="shared" si="21"/>
        <v>0.36392121330547211</v>
      </c>
      <c r="AD33" s="161">
        <v>215.579441</v>
      </c>
      <c r="AE33" s="393">
        <f t="shared" si="129"/>
        <v>0.11518686233427378</v>
      </c>
      <c r="AF33" s="395">
        <f t="shared" si="22"/>
        <v>0.12118695072722674</v>
      </c>
      <c r="AG33" s="392">
        <v>367.02980100000002</v>
      </c>
      <c r="AH33" s="393">
        <f t="shared" si="130"/>
        <v>0.70252691674805856</v>
      </c>
      <c r="AI33" s="394">
        <f t="shared" si="23"/>
        <v>0.76080975646586535</v>
      </c>
      <c r="AJ33" s="161">
        <v>385.862302</v>
      </c>
      <c r="AK33" s="393">
        <f t="shared" si="131"/>
        <v>5.1310550120697185E-2</v>
      </c>
      <c r="AL33" s="394">
        <f t="shared" si="24"/>
        <v>1.2034629429807939</v>
      </c>
      <c r="AM33" s="161">
        <v>412.13727799999998</v>
      </c>
      <c r="AN33" s="393">
        <f t="shared" si="132"/>
        <v>6.809417728503564E-2</v>
      </c>
      <c r="AO33" s="394">
        <f t="shared" si="25"/>
        <v>1.1319754600523724</v>
      </c>
      <c r="AP33" s="161">
        <v>514.15452800000003</v>
      </c>
      <c r="AQ33" s="393">
        <f t="shared" si="133"/>
        <v>0.24753220697497791</v>
      </c>
      <c r="AR33" s="395">
        <f t="shared" si="26"/>
        <v>1.3849886873025152</v>
      </c>
      <c r="AS33" s="392">
        <v>481.78481399999998</v>
      </c>
      <c r="AT33" s="393">
        <f t="shared" si="134"/>
        <v>-6.2957169950276226E-2</v>
      </c>
      <c r="AU33" s="394">
        <f t="shared" si="27"/>
        <v>0.31265857074096259</v>
      </c>
      <c r="AV33" s="161">
        <v>479.70976100000001</v>
      </c>
      <c r="AW33" s="393">
        <f t="shared" si="135"/>
        <v>-4.3070120512349597E-3</v>
      </c>
      <c r="AX33" s="394">
        <f t="shared" si="28"/>
        <v>0.24321489431222032</v>
      </c>
      <c r="AY33" s="161">
        <v>536.50387599999999</v>
      </c>
      <c r="AZ33" s="393">
        <f t="shared" si="136"/>
        <v>0.1183926607655581</v>
      </c>
      <c r="BA33" s="394">
        <f t="shared" si="29"/>
        <v>0.30176012857541124</v>
      </c>
      <c r="BB33" s="161">
        <v>557.30323999999996</v>
      </c>
      <c r="BC33" s="393">
        <f t="shared" si="137"/>
        <v>3.8768338739830321E-2</v>
      </c>
      <c r="BD33" s="395">
        <f t="shared" si="30"/>
        <v>8.3921680448567182E-2</v>
      </c>
      <c r="BE33" s="392">
        <v>561.09967800000004</v>
      </c>
      <c r="BF33" s="393">
        <f t="shared" si="138"/>
        <v>6.8121584938212187E-3</v>
      </c>
      <c r="BG33" s="394">
        <f t="shared" si="31"/>
        <v>0.16462715655458582</v>
      </c>
      <c r="BH33" s="161">
        <v>776.724063</v>
      </c>
      <c r="BI33" s="393">
        <f t="shared" si="139"/>
        <v>0.38428891238821916</v>
      </c>
      <c r="BJ33" s="394">
        <f t="shared" si="32"/>
        <v>0.61915417643544668</v>
      </c>
      <c r="BK33" s="161">
        <v>804.78165899999999</v>
      </c>
      <c r="BL33" s="393">
        <f t="shared" si="140"/>
        <v>3.6122990565827129E-2</v>
      </c>
      <c r="BM33" s="394">
        <f t="shared" si="33"/>
        <v>0.50004817299772863</v>
      </c>
      <c r="BN33" s="161">
        <v>739.36938899999996</v>
      </c>
      <c r="BO33" s="393">
        <f t="shared" si="141"/>
        <v>-8.1279523791930819E-2</v>
      </c>
      <c r="BP33" s="395">
        <f t="shared" si="34"/>
        <v>0.32669135209047062</v>
      </c>
      <c r="BQ33" s="392">
        <v>677.20358099999999</v>
      </c>
      <c r="BR33" s="393">
        <f t="shared" si="142"/>
        <v>-8.4079499266367375E-2</v>
      </c>
      <c r="BS33" s="394">
        <f t="shared" si="35"/>
        <v>0.20692206314187178</v>
      </c>
      <c r="BT33" s="161">
        <v>580.89419099999998</v>
      </c>
      <c r="BU33" s="393">
        <f t="shared" si="143"/>
        <v>-0.14221630348998404</v>
      </c>
      <c r="BV33" s="394">
        <f t="shared" si="36"/>
        <v>-0.25212283400057356</v>
      </c>
      <c r="BW33" s="161">
        <v>553.40617299999997</v>
      </c>
      <c r="BX33" s="393">
        <f t="shared" si="144"/>
        <v>-4.7320180552468338E-2</v>
      </c>
      <c r="BY33" s="394">
        <f t="shared" si="37"/>
        <v>-0.31235240414443888</v>
      </c>
      <c r="BZ33" s="161">
        <v>538.59117600000002</v>
      </c>
      <c r="CA33" s="393">
        <f t="shared" si="145"/>
        <v>-2.6770566941254459E-2</v>
      </c>
      <c r="CB33" s="394">
        <f t="shared" si="38"/>
        <v>-0.27155332096119544</v>
      </c>
    </row>
    <row r="34" spans="1:80" s="32" customFormat="1" ht="16.2" customHeight="1">
      <c r="A34" s="173">
        <f t="shared" si="5"/>
        <v>33</v>
      </c>
      <c r="B34" s="29" t="s">
        <v>58</v>
      </c>
      <c r="C34" s="30"/>
      <c r="D34" s="31" t="s">
        <v>209</v>
      </c>
      <c r="E34" s="384">
        <f>SUM(E35:E40)</f>
        <v>11588</v>
      </c>
      <c r="F34" s="385">
        <f>SUM(F35:F40)</f>
        <v>11008</v>
      </c>
      <c r="G34" s="385">
        <f>SUM(G35:G40)</f>
        <v>10408</v>
      </c>
      <c r="H34" s="385">
        <f>SUM(H35:H40)</f>
        <v>9809.2040130000005</v>
      </c>
      <c r="I34" s="386">
        <f>SUM(I35:I40)</f>
        <v>9435.2388709999996</v>
      </c>
      <c r="J34" s="387">
        <f t="shared" si="11"/>
        <v>-3.8123902969536605E-2</v>
      </c>
      <c r="K34" s="388">
        <f t="shared" si="12"/>
        <v>-0.18577503702105636</v>
      </c>
      <c r="L34" s="162">
        <f>SUM(L35:L40)</f>
        <v>8713.7367269999995</v>
      </c>
      <c r="M34" s="387">
        <f t="shared" si="13"/>
        <v>-7.6468879470301232E-2</v>
      </c>
      <c r="N34" s="388">
        <f t="shared" si="14"/>
        <v>-0.20841781186409891</v>
      </c>
      <c r="O34" s="162">
        <f>SUM(O35:O40)</f>
        <v>240.832652</v>
      </c>
      <c r="P34" s="387">
        <f t="shared" si="15"/>
        <v>-0.97236172499293372</v>
      </c>
      <c r="Q34" s="388">
        <f t="shared" si="16"/>
        <v>-0.97686081360491928</v>
      </c>
      <c r="R34" s="162">
        <f>SUM(R35:R40)</f>
        <v>253.84761699999999</v>
      </c>
      <c r="S34" s="387">
        <f t="shared" si="17"/>
        <v>5.4041530049671049E-2</v>
      </c>
      <c r="T34" s="389">
        <f t="shared" si="18"/>
        <v>-0.97412148665033582</v>
      </c>
      <c r="U34" s="386">
        <f>SUM(U35:U40)</f>
        <v>246.60072300000002</v>
      </c>
      <c r="V34" s="387">
        <f>IFERROR(U34/R34-1,0)</f>
        <v>-2.85482057529024E-2</v>
      </c>
      <c r="W34" s="388">
        <f t="shared" si="19"/>
        <v>-0.97386386011296988</v>
      </c>
      <c r="X34" s="162">
        <f>SUM(X35:X40)</f>
        <v>210.84304700000001</v>
      </c>
      <c r="Y34" s="387">
        <f>IFERROR(X34/U34-1,0)</f>
        <v>-0.1450023161529822</v>
      </c>
      <c r="Z34" s="388">
        <f t="shared" si="20"/>
        <v>-0.9758033718936342</v>
      </c>
      <c r="AA34" s="162">
        <f>SUM(AA35:AA40)</f>
        <v>213.92780500000001</v>
      </c>
      <c r="AB34" s="387">
        <f>IFERROR(AA34/X34-1,0)</f>
        <v>1.4630589169962072E-2</v>
      </c>
      <c r="AC34" s="388">
        <f t="shared" si="21"/>
        <v>-0.11171594373341032</v>
      </c>
      <c r="AD34" s="162">
        <f>SUM(AD35:AD40)</f>
        <v>319.55417399999999</v>
      </c>
      <c r="AE34" s="387">
        <f>IFERROR(AD34/AA34-1,0)</f>
        <v>0.49374773419472051</v>
      </c>
      <c r="AF34" s="389">
        <f t="shared" si="22"/>
        <v>0.2588425204716418</v>
      </c>
      <c r="AG34" s="386">
        <f>SUM(AG35:AG40)</f>
        <v>467.03854899999999</v>
      </c>
      <c r="AH34" s="387">
        <f>IFERROR(AG34/AD34-1,0)</f>
        <v>0.46153168069712014</v>
      </c>
      <c r="AI34" s="388">
        <f t="shared" si="23"/>
        <v>0.89390583822416425</v>
      </c>
      <c r="AJ34" s="162">
        <f>SUM(AJ35:AJ40)</f>
        <v>429.87357500000002</v>
      </c>
      <c r="AK34" s="387">
        <f>IFERROR(AJ34/AG34-1,0)</f>
        <v>-7.9575816770533825E-2</v>
      </c>
      <c r="AL34" s="388">
        <f t="shared" si="24"/>
        <v>1.0388321128749385</v>
      </c>
      <c r="AM34" s="162">
        <f>SUM(AM35:AM40)</f>
        <v>440.860141</v>
      </c>
      <c r="AN34" s="387">
        <f>IFERROR(AM34/AJ34-1,0)</f>
        <v>2.5557667739869672E-2</v>
      </c>
      <c r="AO34" s="388">
        <f t="shared" si="25"/>
        <v>1.060789344330439</v>
      </c>
      <c r="AP34" s="162">
        <f>SUM(AP35:AP40)</f>
        <v>35841.735557</v>
      </c>
      <c r="AQ34" s="387">
        <f>IFERROR(AP34/AM34-1,0)</f>
        <v>80.29956016368466</v>
      </c>
      <c r="AR34" s="389">
        <f t="shared" si="26"/>
        <v>111.16168798032975</v>
      </c>
      <c r="AS34" s="386">
        <f>SUM(AS35:AS40)</f>
        <v>103020.324013</v>
      </c>
      <c r="AT34" s="387">
        <f>IFERROR(AS34/AP34-1,0)</f>
        <v>1.8743118158763332</v>
      </c>
      <c r="AU34" s="388">
        <f t="shared" si="27"/>
        <v>219.58205737745217</v>
      </c>
      <c r="AV34" s="162">
        <f>SUM(AV35:AV40)</f>
        <v>102106.32257800001</v>
      </c>
      <c r="AW34" s="387">
        <f>IFERROR(AV34/AS34-1,0)</f>
        <v>-8.8720497023933031E-3</v>
      </c>
      <c r="AX34" s="388">
        <f t="shared" si="28"/>
        <v>236.52639965831816</v>
      </c>
      <c r="AY34" s="162">
        <f>SUM(AY35:AY40)</f>
        <v>101597.887848</v>
      </c>
      <c r="AZ34" s="387">
        <f>IFERROR(AY34/AV34-1,0)</f>
        <v>-4.9794637311671996E-3</v>
      </c>
      <c r="BA34" s="388">
        <f t="shared" si="29"/>
        <v>229.45378431705396</v>
      </c>
      <c r="BB34" s="162">
        <f>SUM(BB35:BB40)</f>
        <v>65632.025836999994</v>
      </c>
      <c r="BC34" s="387">
        <f>IFERROR(BB34/AY34-1,0)</f>
        <v>-0.35400206414535229</v>
      </c>
      <c r="BD34" s="389">
        <f t="shared" si="30"/>
        <v>0.83116204662086624</v>
      </c>
      <c r="BE34" s="386">
        <f>SUM(BE35:BE40)</f>
        <v>65129.395657000001</v>
      </c>
      <c r="BF34" s="387">
        <f>IFERROR(BE34/BB34-1,0)</f>
        <v>-7.6583066512116993E-3</v>
      </c>
      <c r="BG34" s="388">
        <f t="shared" si="31"/>
        <v>-0.36780051624782883</v>
      </c>
      <c r="BH34" s="162">
        <f>SUM(BH35:BH40)</f>
        <v>64714.066880999999</v>
      </c>
      <c r="BI34" s="387">
        <f>IFERROR(BH34/BE34-1,0)</f>
        <v>-6.3769788098035907E-3</v>
      </c>
      <c r="BJ34" s="388">
        <f t="shared" si="32"/>
        <v>-0.36620901382904769</v>
      </c>
      <c r="BK34" s="162">
        <f>SUM(BK35:BK40)</f>
        <v>63645.798244999998</v>
      </c>
      <c r="BL34" s="387">
        <f>IFERROR(BK34/BH34-1,0)</f>
        <v>-1.6507518187110604E-2</v>
      </c>
      <c r="BM34" s="388">
        <f t="shared" si="33"/>
        <v>-0.37355195473925495</v>
      </c>
      <c r="BN34" s="162">
        <f>SUM(BN35:BN40)</f>
        <v>62696.135452999995</v>
      </c>
      <c r="BO34" s="387">
        <f>IFERROR(BN34/BK34-1,0)</f>
        <v>-1.4921060277134801E-2</v>
      </c>
      <c r="BP34" s="389">
        <f t="shared" si="34"/>
        <v>-4.4732588192407885E-2</v>
      </c>
      <c r="BQ34" s="386">
        <f>SUM(BQ35:BQ40)</f>
        <v>584.69604100000004</v>
      </c>
      <c r="BR34" s="387">
        <f>IFERROR(BQ34/BN34-1,0)</f>
        <v>-0.99067412948540801</v>
      </c>
      <c r="BS34" s="388">
        <f t="shared" si="35"/>
        <v>-0.99102254772822906</v>
      </c>
      <c r="BT34" s="162">
        <f>SUM(BT35:BT40)</f>
        <v>542.88336500000003</v>
      </c>
      <c r="BU34" s="387">
        <f>IFERROR(BT34/BQ34-1,0)</f>
        <v>-7.1511816513223136E-2</v>
      </c>
      <c r="BV34" s="388">
        <f t="shared" si="36"/>
        <v>-0.99161104546252232</v>
      </c>
      <c r="BW34" s="162">
        <f>SUM(BW35:BW40)</f>
        <v>528.95108600000003</v>
      </c>
      <c r="BX34" s="387">
        <f>IFERROR(BW34/BT34-1,0)</f>
        <v>-2.5663484826063843E-2</v>
      </c>
      <c r="BY34" s="388">
        <f t="shared" si="37"/>
        <v>-0.99168914365778182</v>
      </c>
      <c r="BZ34" s="162">
        <f>SUM(BZ35:BZ40)</f>
        <v>26831.242768202312</v>
      </c>
      <c r="CA34" s="387">
        <f>IFERROR(BZ34/BW34-1,0)</f>
        <v>49.725376085535274</v>
      </c>
      <c r="CB34" s="388">
        <f t="shared" si="38"/>
        <v>-0.57204311598573265</v>
      </c>
    </row>
    <row r="35" spans="1:80" ht="16.2" customHeight="1">
      <c r="A35" s="173">
        <f t="shared" si="5"/>
        <v>34</v>
      </c>
      <c r="B35" s="33"/>
      <c r="C35" s="34" t="s">
        <v>231</v>
      </c>
      <c r="D35" s="35" t="s">
        <v>349</v>
      </c>
      <c r="E35" s="390">
        <v>11400</v>
      </c>
      <c r="F35" s="391">
        <v>10800</v>
      </c>
      <c r="G35" s="391">
        <v>10200</v>
      </c>
      <c r="H35" s="391">
        <v>9600</v>
      </c>
      <c r="I35" s="392">
        <v>9000</v>
      </c>
      <c r="J35" s="393">
        <f t="shared" si="11"/>
        <v>-6.25E-2</v>
      </c>
      <c r="K35" s="394">
        <f t="shared" si="12"/>
        <v>-0.21052631578947367</v>
      </c>
      <c r="L35" s="161">
        <v>8400</v>
      </c>
      <c r="M35" s="393">
        <f t="shared" si="13"/>
        <v>-6.6666666666666652E-2</v>
      </c>
      <c r="N35" s="394">
        <f t="shared" si="14"/>
        <v>-0.22222222222222221</v>
      </c>
      <c r="O35" s="161">
        <v>0</v>
      </c>
      <c r="P35" s="393">
        <f t="shared" si="15"/>
        <v>-1</v>
      </c>
      <c r="Q35" s="394">
        <f t="shared" si="16"/>
        <v>-1</v>
      </c>
      <c r="R35" s="161">
        <v>0</v>
      </c>
      <c r="S35" s="393">
        <f t="shared" si="17"/>
        <v>0</v>
      </c>
      <c r="T35" s="395">
        <f t="shared" si="18"/>
        <v>-1</v>
      </c>
      <c r="U35" s="392">
        <v>0</v>
      </c>
      <c r="V35" s="393">
        <f t="shared" ref="V35:V40" si="148">(IFERROR(U35/R35-1,0))</f>
        <v>0</v>
      </c>
      <c r="W35" s="394">
        <f t="shared" si="19"/>
        <v>-1</v>
      </c>
      <c r="X35" s="161">
        <v>0</v>
      </c>
      <c r="Y35" s="393">
        <f t="shared" ref="Y35:Y40" si="149">(IFERROR(X35/U35-1,0))</f>
        <v>0</v>
      </c>
      <c r="Z35" s="394">
        <f t="shared" si="20"/>
        <v>-1</v>
      </c>
      <c r="AA35" s="161">
        <v>0</v>
      </c>
      <c r="AB35" s="393">
        <f t="shared" ref="AB35:AB40" si="150">(IFERROR(AA35/X35-1,0))</f>
        <v>0</v>
      </c>
      <c r="AC35" s="394">
        <f t="shared" si="21"/>
        <v>0</v>
      </c>
      <c r="AD35" s="161">
        <v>0</v>
      </c>
      <c r="AE35" s="393">
        <f t="shared" ref="AE35:AE40" si="151">(IFERROR(AD35/AA35-1,0))</f>
        <v>0</v>
      </c>
      <c r="AF35" s="395">
        <f t="shared" si="22"/>
        <v>0</v>
      </c>
      <c r="AG35" s="392">
        <v>0</v>
      </c>
      <c r="AH35" s="393">
        <f t="shared" ref="AH35:AH40" si="152">(IFERROR(AG35/AD35-1,0))</f>
        <v>0</v>
      </c>
      <c r="AI35" s="394">
        <f t="shared" si="23"/>
        <v>0</v>
      </c>
      <c r="AJ35" s="161">
        <v>0</v>
      </c>
      <c r="AK35" s="393">
        <f t="shared" ref="AK35:AK40" si="153">(IFERROR(AJ35/AG35-1,0))</f>
        <v>0</v>
      </c>
      <c r="AL35" s="394">
        <f t="shared" si="24"/>
        <v>0</v>
      </c>
      <c r="AM35" s="161">
        <v>0</v>
      </c>
      <c r="AN35" s="393">
        <f t="shared" ref="AN35:AN40" si="154">(IFERROR(AM35/AJ35-1,0))</f>
        <v>0</v>
      </c>
      <c r="AO35" s="394">
        <f t="shared" si="25"/>
        <v>0</v>
      </c>
      <c r="AP35" s="161">
        <v>35000</v>
      </c>
      <c r="AQ35" s="393">
        <f t="shared" ref="AQ35:AQ40" si="155">(IFERROR(AP35/AM35-1,0))</f>
        <v>0</v>
      </c>
      <c r="AR35" s="395">
        <f t="shared" si="26"/>
        <v>0</v>
      </c>
      <c r="AS35" s="392">
        <v>101200</v>
      </c>
      <c r="AT35" s="393">
        <f t="shared" ref="AT35:AT40" si="156">(IFERROR(AS35/AP35-1,0))</f>
        <v>1.8914285714285715</v>
      </c>
      <c r="AU35" s="394">
        <f t="shared" si="27"/>
        <v>0</v>
      </c>
      <c r="AV35" s="161">
        <v>100600</v>
      </c>
      <c r="AW35" s="393">
        <f t="shared" ref="AW35:AW40" si="157">(IFERROR(AV35/AS35-1,0))</f>
        <v>-5.9288537549406772E-3</v>
      </c>
      <c r="AX35" s="394">
        <f t="shared" si="28"/>
        <v>0</v>
      </c>
      <c r="AY35" s="161">
        <v>100000</v>
      </c>
      <c r="AZ35" s="393">
        <f t="shared" ref="AZ35:AZ40" si="158">(IFERROR(AY35/AV35-1,0))</f>
        <v>-5.9642147117295874E-3</v>
      </c>
      <c r="BA35" s="394">
        <f t="shared" si="29"/>
        <v>0</v>
      </c>
      <c r="BB35" s="161">
        <v>64400</v>
      </c>
      <c r="BC35" s="393">
        <f t="shared" ref="BC35:BC40" si="159">(IFERROR(BB35/AY35-1,0))</f>
        <v>-0.35599999999999998</v>
      </c>
      <c r="BD35" s="395">
        <f t="shared" si="30"/>
        <v>0.84000000000000008</v>
      </c>
      <c r="BE35" s="392">
        <v>63800</v>
      </c>
      <c r="BF35" s="393">
        <f t="shared" ref="BF35:BF40" si="160">(IFERROR(BE35/BB35-1,0))</f>
        <v>-9.3167701863353658E-3</v>
      </c>
      <c r="BG35" s="394">
        <f t="shared" si="31"/>
        <v>-0.36956521739130432</v>
      </c>
      <c r="BH35" s="161">
        <v>63200</v>
      </c>
      <c r="BI35" s="393">
        <f t="shared" ref="BI35:BI40" si="161">(IFERROR(BH35/BE35-1,0))</f>
        <v>-9.4043887147335914E-3</v>
      </c>
      <c r="BJ35" s="394">
        <f t="shared" si="32"/>
        <v>-0.37176938369781309</v>
      </c>
      <c r="BK35" s="161">
        <v>62600</v>
      </c>
      <c r="BL35" s="393">
        <f t="shared" ref="BL35:BL40" si="162">(IFERROR(BK35/BH35-1,0))</f>
        <v>-9.493670886076E-3</v>
      </c>
      <c r="BM35" s="394">
        <f t="shared" si="33"/>
        <v>-0.374</v>
      </c>
      <c r="BN35" s="161">
        <v>62000</v>
      </c>
      <c r="BO35" s="393">
        <f t="shared" ref="BO35:BO40" si="163">(IFERROR(BN35/BK35-1,0))</f>
        <v>-9.5846645367412275E-3</v>
      </c>
      <c r="BP35" s="395">
        <f t="shared" si="34"/>
        <v>-3.7267080745341574E-2</v>
      </c>
      <c r="BQ35" s="392">
        <v>0</v>
      </c>
      <c r="BR35" s="393">
        <f t="shared" ref="BR35:BR40" si="164">(IFERROR(BQ35/BN35-1,0))</f>
        <v>-1</v>
      </c>
      <c r="BS35" s="394">
        <f t="shared" si="35"/>
        <v>-1</v>
      </c>
      <c r="BT35" s="161" t="s">
        <v>29</v>
      </c>
      <c r="BU35" s="393">
        <f t="shared" ref="BU35:BU40" si="165">(IFERROR(BT35/BQ35-1,0))</f>
        <v>0</v>
      </c>
      <c r="BV35" s="394">
        <f t="shared" si="36"/>
        <v>0</v>
      </c>
      <c r="BW35" s="161">
        <v>0</v>
      </c>
      <c r="BX35" s="393">
        <f t="shared" ref="BX35:BX40" si="166">(IFERROR(BW35/BT35-1,0))</f>
        <v>0</v>
      </c>
      <c r="BY35" s="394">
        <f t="shared" si="37"/>
        <v>-1</v>
      </c>
      <c r="BZ35" s="161">
        <v>11512.1168</v>
      </c>
      <c r="CA35" s="393">
        <f t="shared" ref="CA35:CA40" si="167">(IFERROR(BZ35/BW35-1,0))</f>
        <v>0</v>
      </c>
      <c r="CB35" s="394">
        <f t="shared" si="38"/>
        <v>-0.81432069677419361</v>
      </c>
    </row>
    <row r="36" spans="1:80" ht="16.2" customHeight="1">
      <c r="A36" s="173">
        <f t="shared" si="5"/>
        <v>35</v>
      </c>
      <c r="B36" s="33"/>
      <c r="C36" s="34" t="s">
        <v>232</v>
      </c>
      <c r="D36" s="35" t="s">
        <v>350</v>
      </c>
      <c r="E36" s="390">
        <v>188</v>
      </c>
      <c r="F36" s="391">
        <v>208</v>
      </c>
      <c r="G36" s="391">
        <v>208</v>
      </c>
      <c r="H36" s="391">
        <v>208</v>
      </c>
      <c r="I36" s="392">
        <v>208</v>
      </c>
      <c r="J36" s="393">
        <f t="shared" si="11"/>
        <v>0</v>
      </c>
      <c r="K36" s="394">
        <f t="shared" si="12"/>
        <v>0.1063829787234043</v>
      </c>
      <c r="L36" s="161">
        <v>228</v>
      </c>
      <c r="M36" s="393">
        <f t="shared" si="13"/>
        <v>9.6153846153846256E-2</v>
      </c>
      <c r="N36" s="394">
        <f t="shared" si="14"/>
        <v>9.6153846153846256E-2</v>
      </c>
      <c r="O36" s="161">
        <v>168</v>
      </c>
      <c r="P36" s="393">
        <f t="shared" si="15"/>
        <v>-0.26315789473684215</v>
      </c>
      <c r="Q36" s="394">
        <f t="shared" si="16"/>
        <v>-0.19230769230769229</v>
      </c>
      <c r="R36" s="161">
        <v>148</v>
      </c>
      <c r="S36" s="393">
        <f t="shared" si="17"/>
        <v>-0.11904761904761907</v>
      </c>
      <c r="T36" s="395">
        <f t="shared" si="18"/>
        <v>-0.28846153846153844</v>
      </c>
      <c r="U36" s="392">
        <v>148</v>
      </c>
      <c r="V36" s="393">
        <f t="shared" si="148"/>
        <v>0</v>
      </c>
      <c r="W36" s="394">
        <f t="shared" si="19"/>
        <v>-0.28846153846153844</v>
      </c>
      <c r="X36" s="161">
        <v>148</v>
      </c>
      <c r="Y36" s="393">
        <f t="shared" si="149"/>
        <v>0</v>
      </c>
      <c r="Z36" s="394">
        <f t="shared" si="20"/>
        <v>-0.35087719298245612</v>
      </c>
      <c r="AA36" s="161">
        <v>148</v>
      </c>
      <c r="AB36" s="393">
        <f t="shared" si="150"/>
        <v>0</v>
      </c>
      <c r="AC36" s="394">
        <f t="shared" si="21"/>
        <v>-0.11904761904761907</v>
      </c>
      <c r="AD36" s="161">
        <v>148</v>
      </c>
      <c r="AE36" s="393">
        <f t="shared" si="151"/>
        <v>0</v>
      </c>
      <c r="AF36" s="395">
        <f t="shared" si="22"/>
        <v>0</v>
      </c>
      <c r="AG36" s="392">
        <v>148</v>
      </c>
      <c r="AH36" s="393">
        <f t="shared" si="152"/>
        <v>0</v>
      </c>
      <c r="AI36" s="394">
        <f t="shared" si="23"/>
        <v>0</v>
      </c>
      <c r="AJ36" s="161">
        <v>148</v>
      </c>
      <c r="AK36" s="393">
        <f t="shared" si="153"/>
        <v>0</v>
      </c>
      <c r="AL36" s="394">
        <f t="shared" si="24"/>
        <v>0</v>
      </c>
      <c r="AM36" s="161">
        <v>178</v>
      </c>
      <c r="AN36" s="393">
        <f t="shared" si="154"/>
        <v>0.20270270270270263</v>
      </c>
      <c r="AO36" s="394">
        <f t="shared" si="25"/>
        <v>0.20270270270270263</v>
      </c>
      <c r="AP36" s="161">
        <v>178</v>
      </c>
      <c r="AQ36" s="393">
        <f t="shared" si="155"/>
        <v>0</v>
      </c>
      <c r="AR36" s="395">
        <f t="shared" si="26"/>
        <v>0.20270270270270263</v>
      </c>
      <c r="AS36" s="392">
        <v>1253.3613</v>
      </c>
      <c r="AT36" s="393">
        <f t="shared" si="156"/>
        <v>6.0413556179775281</v>
      </c>
      <c r="AU36" s="394">
        <f t="shared" si="27"/>
        <v>7.4686574324324333</v>
      </c>
      <c r="AV36" s="161">
        <v>853.13400000000001</v>
      </c>
      <c r="AW36" s="393">
        <f t="shared" si="157"/>
        <v>-0.31932316723039078</v>
      </c>
      <c r="AX36" s="394">
        <f t="shared" si="28"/>
        <v>4.7644189189189188</v>
      </c>
      <c r="AY36" s="161">
        <v>745.71199999999999</v>
      </c>
      <c r="AZ36" s="393">
        <f t="shared" si="158"/>
        <v>-0.12591456910637722</v>
      </c>
      <c r="BA36" s="394">
        <f t="shared" si="29"/>
        <v>3.189393258426966</v>
      </c>
      <c r="BB36" s="161">
        <v>690.71199999999999</v>
      </c>
      <c r="BC36" s="393">
        <f t="shared" si="159"/>
        <v>-7.3755015341043229E-2</v>
      </c>
      <c r="BD36" s="395">
        <f t="shared" si="30"/>
        <v>2.8804044943820224</v>
      </c>
      <c r="BE36" s="392">
        <v>775.71199999999999</v>
      </c>
      <c r="BF36" s="393">
        <f t="shared" si="160"/>
        <v>0.12306142067895154</v>
      </c>
      <c r="BG36" s="394">
        <f t="shared" si="31"/>
        <v>-0.38109466121221391</v>
      </c>
      <c r="BH36" s="161">
        <v>805.71199999999999</v>
      </c>
      <c r="BI36" s="393">
        <f t="shared" si="161"/>
        <v>3.8674147106142476E-2</v>
      </c>
      <c r="BJ36" s="394">
        <f t="shared" si="32"/>
        <v>-5.5585640708259221E-2</v>
      </c>
      <c r="BK36" s="161">
        <v>422.42200000000003</v>
      </c>
      <c r="BL36" s="393">
        <f t="shared" si="162"/>
        <v>-0.47571588855571223</v>
      </c>
      <c r="BM36" s="394">
        <f t="shared" si="33"/>
        <v>-0.43353198017465189</v>
      </c>
      <c r="BN36" s="161">
        <v>207.422</v>
      </c>
      <c r="BO36" s="393">
        <f t="shared" si="163"/>
        <v>-0.50896970328249957</v>
      </c>
      <c r="BP36" s="395">
        <f t="shared" si="34"/>
        <v>-0.69969828235212361</v>
      </c>
      <c r="BQ36" s="392">
        <v>232.422</v>
      </c>
      <c r="BR36" s="393">
        <f t="shared" si="164"/>
        <v>0.12052723433387014</v>
      </c>
      <c r="BS36" s="394">
        <f t="shared" si="35"/>
        <v>-0.70037591270987165</v>
      </c>
      <c r="BT36" s="161">
        <v>232.422</v>
      </c>
      <c r="BU36" s="393">
        <f t="shared" si="165"/>
        <v>0</v>
      </c>
      <c r="BV36" s="394">
        <f t="shared" si="36"/>
        <v>-0.71153216037492306</v>
      </c>
      <c r="BW36" s="161">
        <v>232.422</v>
      </c>
      <c r="BX36" s="393">
        <f t="shared" si="166"/>
        <v>0</v>
      </c>
      <c r="BY36" s="394">
        <f t="shared" si="37"/>
        <v>-0.44978717964499959</v>
      </c>
      <c r="BZ36" s="161">
        <v>125</v>
      </c>
      <c r="CA36" s="393">
        <f t="shared" si="167"/>
        <v>-0.46218516319453407</v>
      </c>
      <c r="CB36" s="394">
        <f t="shared" si="38"/>
        <v>-0.39736382833064954</v>
      </c>
    </row>
    <row r="37" spans="1:80" ht="16.2" customHeight="1">
      <c r="A37" s="173">
        <f t="shared" si="5"/>
        <v>36</v>
      </c>
      <c r="B37" s="33"/>
      <c r="C37" s="34" t="s">
        <v>233</v>
      </c>
      <c r="D37" s="35" t="s">
        <v>351</v>
      </c>
      <c r="E37" s="390"/>
      <c r="F37" s="391"/>
      <c r="G37" s="391"/>
      <c r="H37" s="391"/>
      <c r="I37" s="392">
        <v>212.076278</v>
      </c>
      <c r="J37" s="393">
        <f t="shared" si="11"/>
        <v>0</v>
      </c>
      <c r="K37" s="394">
        <f t="shared" si="12"/>
        <v>0</v>
      </c>
      <c r="L37" s="161">
        <v>53.769731</v>
      </c>
      <c r="M37" s="393">
        <f t="shared" si="13"/>
        <v>-0.74646041741641656</v>
      </c>
      <c r="N37" s="394">
        <f t="shared" si="14"/>
        <v>0</v>
      </c>
      <c r="O37" s="161">
        <v>30.651153000000001</v>
      </c>
      <c r="P37" s="393">
        <f t="shared" si="15"/>
        <v>-0.4299552474978906</v>
      </c>
      <c r="Q37" s="394">
        <f t="shared" si="16"/>
        <v>0</v>
      </c>
      <c r="R37" s="161">
        <v>79.135993999999997</v>
      </c>
      <c r="S37" s="393">
        <f t="shared" si="17"/>
        <v>1.5818276395670985</v>
      </c>
      <c r="T37" s="395">
        <f t="shared" si="18"/>
        <v>0</v>
      </c>
      <c r="U37" s="392">
        <v>63.767054999999999</v>
      </c>
      <c r="V37" s="393">
        <f t="shared" si="148"/>
        <v>-0.19420921155043558</v>
      </c>
      <c r="W37" s="394">
        <f t="shared" si="19"/>
        <v>-0.69932018987998279</v>
      </c>
      <c r="X37" s="161">
        <v>41.014048000000003</v>
      </c>
      <c r="Y37" s="393">
        <f t="shared" si="149"/>
        <v>-0.35681445536413747</v>
      </c>
      <c r="Z37" s="394">
        <f t="shared" si="20"/>
        <v>-0.23722794893654942</v>
      </c>
      <c r="AA37" s="161">
        <v>65.927805000000006</v>
      </c>
      <c r="AB37" s="393">
        <f t="shared" si="150"/>
        <v>0.60744447853574468</v>
      </c>
      <c r="AC37" s="394">
        <f t="shared" si="21"/>
        <v>1.1509078304493148</v>
      </c>
      <c r="AD37" s="161">
        <v>171.55417399999999</v>
      </c>
      <c r="AE37" s="393">
        <f t="shared" si="151"/>
        <v>1.6021520661881579</v>
      </c>
      <c r="AF37" s="395">
        <f t="shared" si="22"/>
        <v>1.1678400096926818</v>
      </c>
      <c r="AG37" s="392">
        <v>319.03854899999999</v>
      </c>
      <c r="AH37" s="393">
        <f t="shared" si="152"/>
        <v>0.85969563760075007</v>
      </c>
      <c r="AI37" s="394">
        <f t="shared" si="23"/>
        <v>4.0031877589454306</v>
      </c>
      <c r="AJ37" s="161">
        <v>281.87357500000002</v>
      </c>
      <c r="AK37" s="393">
        <f t="shared" si="153"/>
        <v>-0.11649054359258626</v>
      </c>
      <c r="AL37" s="394">
        <f t="shared" si="24"/>
        <v>5.8726104528867769</v>
      </c>
      <c r="AM37" s="161">
        <v>262.860141</v>
      </c>
      <c r="AN37" s="393">
        <f t="shared" si="154"/>
        <v>-6.7453765398193255E-2</v>
      </c>
      <c r="AO37" s="394">
        <f t="shared" si="25"/>
        <v>2.9870907426691966</v>
      </c>
      <c r="AP37" s="161">
        <v>291.45045699999997</v>
      </c>
      <c r="AQ37" s="393">
        <f t="shared" si="155"/>
        <v>0.10876626593607419</v>
      </c>
      <c r="AR37" s="395">
        <f t="shared" si="26"/>
        <v>0.69888292546003572</v>
      </c>
      <c r="AS37" s="392">
        <v>191.29386099999999</v>
      </c>
      <c r="AT37" s="393">
        <f t="shared" si="156"/>
        <v>-0.34364878693602452</v>
      </c>
      <c r="AU37" s="394">
        <f t="shared" si="27"/>
        <v>-0.40040518113063506</v>
      </c>
      <c r="AV37" s="161">
        <v>270.784988</v>
      </c>
      <c r="AW37" s="393">
        <f t="shared" si="157"/>
        <v>0.41554457934225097</v>
      </c>
      <c r="AX37" s="394">
        <f t="shared" si="28"/>
        <v>-3.9338866724204391E-2</v>
      </c>
      <c r="AY37" s="161">
        <v>457.16446100000002</v>
      </c>
      <c r="AZ37" s="393">
        <f t="shared" si="158"/>
        <v>0.68829322621090072</v>
      </c>
      <c r="BA37" s="394">
        <f t="shared" si="29"/>
        <v>0.73919278617445472</v>
      </c>
      <c r="BB37" s="161">
        <v>541.31383700000004</v>
      </c>
      <c r="BC37" s="393">
        <f t="shared" si="159"/>
        <v>0.18406806123103259</v>
      </c>
      <c r="BD37" s="395">
        <f t="shared" si="30"/>
        <v>0.85730996126041448</v>
      </c>
      <c r="BE37" s="392">
        <v>553.68365700000004</v>
      </c>
      <c r="BF37" s="393">
        <f t="shared" si="160"/>
        <v>2.2851475714263048E-2</v>
      </c>
      <c r="BG37" s="394">
        <f t="shared" si="31"/>
        <v>1.8944141443200837</v>
      </c>
      <c r="BH37" s="161">
        <v>708.35488099999998</v>
      </c>
      <c r="BI37" s="393">
        <f t="shared" si="161"/>
        <v>0.27934944809107831</v>
      </c>
      <c r="BJ37" s="394">
        <f t="shared" si="32"/>
        <v>1.6159311350007335</v>
      </c>
      <c r="BK37" s="161">
        <v>623.37624500000004</v>
      </c>
      <c r="BL37" s="393">
        <f t="shared" si="162"/>
        <v>-0.11996618965910666</v>
      </c>
      <c r="BM37" s="394">
        <f t="shared" si="33"/>
        <v>0.36357109569809709</v>
      </c>
      <c r="BN37" s="161">
        <v>488.71345300000002</v>
      </c>
      <c r="BO37" s="393">
        <f t="shared" si="163"/>
        <v>-0.21602169328733412</v>
      </c>
      <c r="BP37" s="395">
        <f t="shared" si="34"/>
        <v>-9.7171696721286671E-2</v>
      </c>
      <c r="BQ37" s="392">
        <v>352.27404100000001</v>
      </c>
      <c r="BR37" s="393">
        <f t="shared" si="164"/>
        <v>-0.27918079840540011</v>
      </c>
      <c r="BS37" s="394">
        <f t="shared" si="35"/>
        <v>-0.36376297810791269</v>
      </c>
      <c r="BT37" s="161">
        <v>310.461365</v>
      </c>
      <c r="BU37" s="393">
        <f t="shared" si="165"/>
        <v>-0.11869360535708617</v>
      </c>
      <c r="BV37" s="394">
        <f t="shared" si="36"/>
        <v>-0.56171493508774173</v>
      </c>
      <c r="BW37" s="161">
        <v>296.52908600000001</v>
      </c>
      <c r="BX37" s="393">
        <f t="shared" si="166"/>
        <v>-4.4876047620289183E-2</v>
      </c>
      <c r="BY37" s="394">
        <f t="shared" si="37"/>
        <v>-0.52431763581238167</v>
      </c>
      <c r="BZ37" s="161">
        <v>247.87149600000001</v>
      </c>
      <c r="CA37" s="393">
        <f t="shared" si="167"/>
        <v>-0.16409044608865109</v>
      </c>
      <c r="CB37" s="394">
        <f t="shared" si="38"/>
        <v>-0.49280811797092072</v>
      </c>
    </row>
    <row r="38" spans="1:80" ht="16.2" customHeight="1">
      <c r="A38" s="173">
        <f t="shared" si="5"/>
        <v>37</v>
      </c>
      <c r="B38" s="33"/>
      <c r="C38" s="34" t="s">
        <v>234</v>
      </c>
      <c r="D38" s="35" t="s">
        <v>59</v>
      </c>
      <c r="E38" s="390" t="s">
        <v>29</v>
      </c>
      <c r="F38" s="391" t="s">
        <v>29</v>
      </c>
      <c r="G38" s="391" t="s">
        <v>29</v>
      </c>
      <c r="H38" s="391">
        <v>1.204013</v>
      </c>
      <c r="I38" s="392">
        <v>15.162592999999999</v>
      </c>
      <c r="J38" s="393">
        <f t="shared" si="11"/>
        <v>11.593379805699772</v>
      </c>
      <c r="K38" s="394">
        <f t="shared" si="12"/>
        <v>0</v>
      </c>
      <c r="L38" s="161">
        <v>31.966996000000002</v>
      </c>
      <c r="M38" s="393">
        <f t="shared" si="13"/>
        <v>1.108280292163748</v>
      </c>
      <c r="N38" s="394">
        <f t="shared" si="14"/>
        <v>0</v>
      </c>
      <c r="O38" s="161">
        <v>42.181499000000002</v>
      </c>
      <c r="P38" s="393">
        <f t="shared" si="15"/>
        <v>0.31953277686774206</v>
      </c>
      <c r="Q38" s="394">
        <f t="shared" si="16"/>
        <v>0</v>
      </c>
      <c r="R38" s="161">
        <v>26.711622999999999</v>
      </c>
      <c r="S38" s="393">
        <f t="shared" si="17"/>
        <v>-0.36674552509383329</v>
      </c>
      <c r="T38" s="395">
        <f t="shared" si="18"/>
        <v>21.185493844335568</v>
      </c>
      <c r="U38" s="392">
        <v>34.833668000000003</v>
      </c>
      <c r="V38" s="393">
        <f t="shared" si="148"/>
        <v>0.304064077274526</v>
      </c>
      <c r="W38" s="394">
        <f t="shared" si="19"/>
        <v>1.2973424136623599</v>
      </c>
      <c r="X38" s="161">
        <v>21.828999</v>
      </c>
      <c r="Y38" s="393">
        <f t="shared" si="149"/>
        <v>-0.37333619301877718</v>
      </c>
      <c r="Z38" s="394">
        <f t="shared" si="20"/>
        <v>-0.31713949599768465</v>
      </c>
      <c r="AA38" s="161">
        <v>0</v>
      </c>
      <c r="AB38" s="393">
        <f t="shared" si="150"/>
        <v>-1</v>
      </c>
      <c r="AC38" s="394">
        <f t="shared" si="21"/>
        <v>-1</v>
      </c>
      <c r="AD38" s="161">
        <v>0</v>
      </c>
      <c r="AE38" s="393">
        <f t="shared" si="151"/>
        <v>0</v>
      </c>
      <c r="AF38" s="395">
        <f t="shared" si="22"/>
        <v>-1</v>
      </c>
      <c r="AG38" s="392">
        <v>0</v>
      </c>
      <c r="AH38" s="393">
        <f t="shared" si="152"/>
        <v>0</v>
      </c>
      <c r="AI38" s="394">
        <f t="shared" si="23"/>
        <v>-1</v>
      </c>
      <c r="AJ38" s="161">
        <v>0</v>
      </c>
      <c r="AK38" s="393">
        <f t="shared" si="153"/>
        <v>0</v>
      </c>
      <c r="AL38" s="394">
        <f t="shared" si="24"/>
        <v>-1</v>
      </c>
      <c r="AM38" s="161">
        <v>0</v>
      </c>
      <c r="AN38" s="393">
        <f t="shared" si="154"/>
        <v>0</v>
      </c>
      <c r="AO38" s="394">
        <f t="shared" si="25"/>
        <v>0</v>
      </c>
      <c r="AP38" s="161">
        <v>0</v>
      </c>
      <c r="AQ38" s="393">
        <f t="shared" si="155"/>
        <v>0</v>
      </c>
      <c r="AR38" s="395">
        <f t="shared" si="26"/>
        <v>0</v>
      </c>
      <c r="AS38" s="392" t="s">
        <v>29</v>
      </c>
      <c r="AT38" s="393">
        <f t="shared" si="156"/>
        <v>0</v>
      </c>
      <c r="AU38" s="394">
        <f t="shared" si="27"/>
        <v>0</v>
      </c>
      <c r="AV38" s="161" t="s">
        <v>29</v>
      </c>
      <c r="AW38" s="393">
        <f t="shared" si="157"/>
        <v>0</v>
      </c>
      <c r="AX38" s="394">
        <f t="shared" si="28"/>
        <v>0</v>
      </c>
      <c r="AY38" s="161" t="s">
        <v>29</v>
      </c>
      <c r="AZ38" s="393">
        <f t="shared" si="158"/>
        <v>0</v>
      </c>
      <c r="BA38" s="394">
        <f t="shared" si="29"/>
        <v>0</v>
      </c>
      <c r="BB38" s="161" t="s">
        <v>29</v>
      </c>
      <c r="BC38" s="393">
        <f t="shared" si="159"/>
        <v>0</v>
      </c>
      <c r="BD38" s="395">
        <f t="shared" si="30"/>
        <v>0</v>
      </c>
      <c r="BE38" s="392" t="s">
        <v>29</v>
      </c>
      <c r="BF38" s="393">
        <f t="shared" si="160"/>
        <v>0</v>
      </c>
      <c r="BG38" s="394">
        <f t="shared" si="31"/>
        <v>0</v>
      </c>
      <c r="BH38" s="161" t="s">
        <v>29</v>
      </c>
      <c r="BI38" s="393">
        <f t="shared" si="161"/>
        <v>0</v>
      </c>
      <c r="BJ38" s="394">
        <f t="shared" si="32"/>
        <v>0</v>
      </c>
      <c r="BK38" s="161" t="s">
        <v>29</v>
      </c>
      <c r="BL38" s="393">
        <f t="shared" si="162"/>
        <v>0</v>
      </c>
      <c r="BM38" s="394">
        <f t="shared" si="33"/>
        <v>0</v>
      </c>
      <c r="BN38" s="161" t="s">
        <v>29</v>
      </c>
      <c r="BO38" s="393">
        <f t="shared" si="163"/>
        <v>0</v>
      </c>
      <c r="BP38" s="395">
        <f t="shared" si="34"/>
        <v>0</v>
      </c>
      <c r="BQ38" s="392" t="s">
        <v>29</v>
      </c>
      <c r="BR38" s="393">
        <f t="shared" si="164"/>
        <v>0</v>
      </c>
      <c r="BS38" s="394">
        <f t="shared" si="35"/>
        <v>0</v>
      </c>
      <c r="BT38" s="161" t="s">
        <v>29</v>
      </c>
      <c r="BU38" s="393">
        <f t="shared" si="165"/>
        <v>0</v>
      </c>
      <c r="BV38" s="394">
        <f t="shared" si="36"/>
        <v>0</v>
      </c>
      <c r="BW38" s="161">
        <v>0</v>
      </c>
      <c r="BX38" s="393">
        <f t="shared" si="166"/>
        <v>0</v>
      </c>
      <c r="BY38" s="394">
        <f t="shared" si="37"/>
        <v>0</v>
      </c>
      <c r="BZ38" s="161">
        <v>1169.0989179999999</v>
      </c>
      <c r="CA38" s="393">
        <f t="shared" si="167"/>
        <v>0</v>
      </c>
      <c r="CB38" s="394">
        <f t="shared" si="38"/>
        <v>0</v>
      </c>
    </row>
    <row r="39" spans="1:80" ht="16.2" customHeight="1">
      <c r="A39" s="173">
        <f t="shared" si="5"/>
        <v>38</v>
      </c>
      <c r="B39" s="33"/>
      <c r="C39" s="36" t="s">
        <v>426</v>
      </c>
      <c r="D39" s="35" t="s">
        <v>428</v>
      </c>
      <c r="E39" s="390"/>
      <c r="F39" s="391"/>
      <c r="G39" s="391"/>
      <c r="H39" s="391"/>
      <c r="I39" s="392"/>
      <c r="J39" s="393"/>
      <c r="K39" s="394"/>
      <c r="L39" s="161"/>
      <c r="M39" s="393"/>
      <c r="N39" s="394"/>
      <c r="O39" s="161"/>
      <c r="P39" s="393"/>
      <c r="Q39" s="394"/>
      <c r="R39" s="161"/>
      <c r="S39" s="393"/>
      <c r="T39" s="395"/>
      <c r="U39" s="392"/>
      <c r="V39" s="393"/>
      <c r="W39" s="394"/>
      <c r="X39" s="161"/>
      <c r="Y39" s="393"/>
      <c r="Z39" s="394"/>
      <c r="AA39" s="161"/>
      <c r="AB39" s="393"/>
      <c r="AC39" s="394"/>
      <c r="AD39" s="161"/>
      <c r="AE39" s="393"/>
      <c r="AF39" s="395"/>
      <c r="AG39" s="392"/>
      <c r="AH39" s="393"/>
      <c r="AI39" s="394"/>
      <c r="AJ39" s="161"/>
      <c r="AK39" s="393"/>
      <c r="AL39" s="394"/>
      <c r="AM39" s="161"/>
      <c r="AN39" s="393"/>
      <c r="AO39" s="394"/>
      <c r="AP39" s="161"/>
      <c r="AQ39" s="393"/>
      <c r="AR39" s="395"/>
      <c r="AS39" s="392"/>
      <c r="AT39" s="393"/>
      <c r="AU39" s="394"/>
      <c r="AV39" s="161"/>
      <c r="AW39" s="393"/>
      <c r="AX39" s="394"/>
      <c r="AY39" s="161"/>
      <c r="AZ39" s="393"/>
      <c r="BA39" s="394"/>
      <c r="BB39" s="161"/>
      <c r="BC39" s="393"/>
      <c r="BD39" s="395"/>
      <c r="BE39" s="392" t="s">
        <v>29</v>
      </c>
      <c r="BF39" s="393">
        <f t="shared" ref="BF39" si="168">(IFERROR(BE39/BB39-1,0))</f>
        <v>0</v>
      </c>
      <c r="BG39" s="394">
        <f t="shared" ref="BG39" si="169">IFERROR(BE39/AS39-1,)</f>
        <v>0</v>
      </c>
      <c r="BH39" s="161" t="s">
        <v>29</v>
      </c>
      <c r="BI39" s="393">
        <f t="shared" ref="BI39" si="170">(IFERROR(BH39/BE39-1,0))</f>
        <v>0</v>
      </c>
      <c r="BJ39" s="394">
        <f t="shared" ref="BJ39" si="171">IFERROR(BH39/AV39-1,)</f>
        <v>0</v>
      </c>
      <c r="BK39" s="161" t="s">
        <v>29</v>
      </c>
      <c r="BL39" s="393">
        <f t="shared" ref="BL39" si="172">(IFERROR(BK39/BH39-1,0))</f>
        <v>0</v>
      </c>
      <c r="BM39" s="394">
        <f t="shared" ref="BM39" si="173">IFERROR(BK39/AY39-1,)</f>
        <v>0</v>
      </c>
      <c r="BN39" s="161" t="s">
        <v>29</v>
      </c>
      <c r="BO39" s="393">
        <f t="shared" ref="BO39" si="174">(IFERROR(BN39/BK39-1,0))</f>
        <v>0</v>
      </c>
      <c r="BP39" s="395">
        <f t="shared" ref="BP39" si="175">IFERROR(BN39/BB39-1,)</f>
        <v>0</v>
      </c>
      <c r="BQ39" s="392" t="s">
        <v>29</v>
      </c>
      <c r="BR39" s="393">
        <f t="shared" ref="BR39" si="176">(IFERROR(BQ39/BN39-1,0))</f>
        <v>0</v>
      </c>
      <c r="BS39" s="394">
        <f t="shared" ref="BS39" si="177">IFERROR(BQ39/BE39-1,)</f>
        <v>0</v>
      </c>
      <c r="BT39" s="161" t="s">
        <v>29</v>
      </c>
      <c r="BU39" s="393">
        <f t="shared" ref="BU39" si="178">(IFERROR(BT39/BQ39-1,0))</f>
        <v>0</v>
      </c>
      <c r="BV39" s="394">
        <f t="shared" ref="BV39" si="179">IFERROR(BT39/BH39-1,)</f>
        <v>0</v>
      </c>
      <c r="BW39" s="161">
        <v>0</v>
      </c>
      <c r="BX39" s="393">
        <f t="shared" ref="BX39" si="180">(IFERROR(BW39/BT39-1,0))</f>
        <v>0</v>
      </c>
      <c r="BY39" s="394">
        <f t="shared" ref="BY39" si="181">IFERROR(BW39/BK39-1,)</f>
        <v>0</v>
      </c>
      <c r="BZ39" s="161">
        <v>0</v>
      </c>
      <c r="CA39" s="393">
        <f t="shared" ref="CA39" si="182">(IFERROR(BZ39/BW39-1,0))</f>
        <v>0</v>
      </c>
      <c r="CB39" s="394">
        <f t="shared" ref="CB39" si="183">IFERROR(BZ39/BN39-1,)</f>
        <v>0</v>
      </c>
    </row>
    <row r="40" spans="1:80" ht="16.2" customHeight="1">
      <c r="A40" s="173">
        <f t="shared" si="5"/>
        <v>39</v>
      </c>
      <c r="B40" s="33"/>
      <c r="C40" s="34" t="s">
        <v>235</v>
      </c>
      <c r="D40" s="35" t="s">
        <v>352</v>
      </c>
      <c r="E40" s="390"/>
      <c r="F40" s="391"/>
      <c r="G40" s="391"/>
      <c r="H40" s="391"/>
      <c r="I40" s="392" t="s">
        <v>29</v>
      </c>
      <c r="J40" s="393">
        <f t="shared" si="11"/>
        <v>0</v>
      </c>
      <c r="K40" s="394">
        <f t="shared" si="12"/>
        <v>0</v>
      </c>
      <c r="L40" s="161" t="s">
        <v>29</v>
      </c>
      <c r="M40" s="393">
        <f t="shared" si="13"/>
        <v>0</v>
      </c>
      <c r="N40" s="394">
        <f t="shared" si="14"/>
        <v>0</v>
      </c>
      <c r="O40" s="161" t="s">
        <v>29</v>
      </c>
      <c r="P40" s="393">
        <f t="shared" si="15"/>
        <v>0</v>
      </c>
      <c r="Q40" s="394">
        <f t="shared" si="16"/>
        <v>0</v>
      </c>
      <c r="R40" s="161">
        <v>0</v>
      </c>
      <c r="S40" s="393">
        <f t="shared" si="17"/>
        <v>0</v>
      </c>
      <c r="T40" s="395">
        <f t="shared" si="18"/>
        <v>0</v>
      </c>
      <c r="U40" s="392">
        <v>0</v>
      </c>
      <c r="V40" s="393">
        <f t="shared" si="148"/>
        <v>0</v>
      </c>
      <c r="W40" s="394">
        <f t="shared" si="19"/>
        <v>0</v>
      </c>
      <c r="X40" s="161">
        <v>0</v>
      </c>
      <c r="Y40" s="393">
        <f t="shared" si="149"/>
        <v>0</v>
      </c>
      <c r="Z40" s="394">
        <f t="shared" si="20"/>
        <v>0</v>
      </c>
      <c r="AA40" s="161">
        <v>0</v>
      </c>
      <c r="AB40" s="393">
        <f t="shared" si="150"/>
        <v>0</v>
      </c>
      <c r="AC40" s="394">
        <f t="shared" si="21"/>
        <v>0</v>
      </c>
      <c r="AD40" s="161">
        <v>0</v>
      </c>
      <c r="AE40" s="393">
        <f t="shared" si="151"/>
        <v>0</v>
      </c>
      <c r="AF40" s="395">
        <f t="shared" si="22"/>
        <v>0</v>
      </c>
      <c r="AG40" s="392">
        <v>0</v>
      </c>
      <c r="AH40" s="393">
        <f t="shared" si="152"/>
        <v>0</v>
      </c>
      <c r="AI40" s="394">
        <f t="shared" si="23"/>
        <v>0</v>
      </c>
      <c r="AJ40" s="161">
        <v>0</v>
      </c>
      <c r="AK40" s="393">
        <f t="shared" si="153"/>
        <v>0</v>
      </c>
      <c r="AL40" s="394">
        <f t="shared" si="24"/>
        <v>0</v>
      </c>
      <c r="AM40" s="161">
        <v>0</v>
      </c>
      <c r="AN40" s="393">
        <f t="shared" si="154"/>
        <v>0</v>
      </c>
      <c r="AO40" s="394">
        <f t="shared" si="25"/>
        <v>0</v>
      </c>
      <c r="AP40" s="161">
        <v>372.2851</v>
      </c>
      <c r="AQ40" s="393">
        <f t="shared" si="155"/>
        <v>0</v>
      </c>
      <c r="AR40" s="395">
        <f t="shared" si="26"/>
        <v>0</v>
      </c>
      <c r="AS40" s="392">
        <v>375.66885200000002</v>
      </c>
      <c r="AT40" s="393">
        <f t="shared" si="156"/>
        <v>9.0891416282843362E-3</v>
      </c>
      <c r="AU40" s="394">
        <f t="shared" si="27"/>
        <v>0</v>
      </c>
      <c r="AV40" s="161">
        <v>382.40359000000001</v>
      </c>
      <c r="AW40" s="393">
        <f t="shared" si="157"/>
        <v>1.7927326058962079E-2</v>
      </c>
      <c r="AX40" s="394">
        <f t="shared" si="28"/>
        <v>0</v>
      </c>
      <c r="AY40" s="161">
        <v>395.01138700000001</v>
      </c>
      <c r="AZ40" s="393">
        <f t="shared" si="158"/>
        <v>3.2969870915699362E-2</v>
      </c>
      <c r="BA40" s="394">
        <f t="shared" si="29"/>
        <v>0</v>
      </c>
      <c r="BB40" s="161" t="s">
        <v>29</v>
      </c>
      <c r="BC40" s="393">
        <f t="shared" si="159"/>
        <v>0</v>
      </c>
      <c r="BD40" s="395">
        <f t="shared" si="30"/>
        <v>0</v>
      </c>
      <c r="BE40" s="392" t="s">
        <v>29</v>
      </c>
      <c r="BF40" s="393">
        <f t="shared" si="160"/>
        <v>0</v>
      </c>
      <c r="BG40" s="394">
        <f t="shared" si="31"/>
        <v>0</v>
      </c>
      <c r="BH40" s="161" t="s">
        <v>29</v>
      </c>
      <c r="BI40" s="393">
        <f t="shared" si="161"/>
        <v>0</v>
      </c>
      <c r="BJ40" s="394">
        <f t="shared" si="32"/>
        <v>0</v>
      </c>
      <c r="BK40" s="161" t="s">
        <v>29</v>
      </c>
      <c r="BL40" s="393">
        <f t="shared" si="162"/>
        <v>0</v>
      </c>
      <c r="BM40" s="394">
        <f t="shared" si="33"/>
        <v>0</v>
      </c>
      <c r="BN40" s="161" t="s">
        <v>29</v>
      </c>
      <c r="BO40" s="393">
        <f t="shared" si="163"/>
        <v>0</v>
      </c>
      <c r="BP40" s="395">
        <f t="shared" si="34"/>
        <v>0</v>
      </c>
      <c r="BQ40" s="392" t="s">
        <v>29</v>
      </c>
      <c r="BR40" s="393">
        <f t="shared" si="164"/>
        <v>0</v>
      </c>
      <c r="BS40" s="394">
        <f t="shared" si="35"/>
        <v>0</v>
      </c>
      <c r="BT40" s="161" t="s">
        <v>29</v>
      </c>
      <c r="BU40" s="393">
        <f t="shared" si="165"/>
        <v>0</v>
      </c>
      <c r="BV40" s="394">
        <f t="shared" si="36"/>
        <v>0</v>
      </c>
      <c r="BW40" s="161">
        <v>0</v>
      </c>
      <c r="BX40" s="393">
        <f t="shared" si="166"/>
        <v>0</v>
      </c>
      <c r="BY40" s="394">
        <f t="shared" si="37"/>
        <v>0</v>
      </c>
      <c r="BZ40" s="161">
        <v>13777.155554202314</v>
      </c>
      <c r="CA40" s="393">
        <f t="shared" si="167"/>
        <v>0</v>
      </c>
      <c r="CB40" s="394">
        <f t="shared" si="38"/>
        <v>0</v>
      </c>
    </row>
    <row r="41" spans="1:80" s="22" customFormat="1" ht="16.2" customHeight="1">
      <c r="A41" s="173">
        <f t="shared" si="5"/>
        <v>40</v>
      </c>
      <c r="B41" s="26" t="s">
        <v>60</v>
      </c>
      <c r="C41" s="27"/>
      <c r="D41" s="28" t="s">
        <v>354</v>
      </c>
      <c r="E41" s="377">
        <f t="shared" ref="E41" si="184">E48+E42</f>
        <v>36571.670379000003</v>
      </c>
      <c r="F41" s="378">
        <f t="shared" ref="F41" si="185">F48+F42</f>
        <v>41954.374255000002</v>
      </c>
      <c r="G41" s="378">
        <f t="shared" ref="G41" si="186">G48+G42</f>
        <v>44799.522691999999</v>
      </c>
      <c r="H41" s="378">
        <f t="shared" ref="H41" si="187">H48+H42</f>
        <v>51043.024111000006</v>
      </c>
      <c r="I41" s="379">
        <f t="shared" ref="I41:O41" si="188">I48+I42</f>
        <v>56085.378000000004</v>
      </c>
      <c r="J41" s="380">
        <f t="shared" si="11"/>
        <v>9.8786346945955117E-2</v>
      </c>
      <c r="K41" s="381">
        <f t="shared" si="12"/>
        <v>0.53357441480728918</v>
      </c>
      <c r="L41" s="382">
        <f t="shared" si="188"/>
        <v>63717.354022</v>
      </c>
      <c r="M41" s="380">
        <f t="shared" si="13"/>
        <v>0.13607782088943021</v>
      </c>
      <c r="N41" s="381">
        <f t="shared" si="14"/>
        <v>0.51872969513795919</v>
      </c>
      <c r="O41" s="382">
        <f t="shared" si="188"/>
        <v>74797.354800999994</v>
      </c>
      <c r="P41" s="380">
        <f t="shared" si="15"/>
        <v>0.17389298330207414</v>
      </c>
      <c r="Q41" s="381">
        <f t="shared" si="16"/>
        <v>0.6696016007857335</v>
      </c>
      <c r="R41" s="382">
        <f>R48+R42</f>
        <v>87916.575572000002</v>
      </c>
      <c r="S41" s="380">
        <f t="shared" si="17"/>
        <v>0.1753968546869602</v>
      </c>
      <c r="T41" s="383">
        <f t="shared" si="18"/>
        <v>0.72240138791176323</v>
      </c>
      <c r="U41" s="379">
        <f>U48+U42</f>
        <v>97003.643599000003</v>
      </c>
      <c r="V41" s="380">
        <f>IFERROR(U41/R41-1,0)</f>
        <v>0.10336012256935634</v>
      </c>
      <c r="W41" s="381">
        <f t="shared" si="19"/>
        <v>0.72957100510225659</v>
      </c>
      <c r="X41" s="382">
        <f>X48+X42</f>
        <v>101725.018863</v>
      </c>
      <c r="Y41" s="380">
        <f>IFERROR(X41/U41-1,0)</f>
        <v>4.8672143528108336E-2</v>
      </c>
      <c r="Z41" s="381">
        <f t="shared" si="20"/>
        <v>0.59650413022293614</v>
      </c>
      <c r="AA41" s="382">
        <f>AA48+AA42</f>
        <v>110566.3146</v>
      </c>
      <c r="AB41" s="380">
        <f>IFERROR(AA41/X41-1,0)</f>
        <v>8.691367999554922E-2</v>
      </c>
      <c r="AC41" s="381">
        <f t="shared" si="21"/>
        <v>0.47821156101260676</v>
      </c>
      <c r="AD41" s="382">
        <f>AD48+AD42</f>
        <v>123756.87964500001</v>
      </c>
      <c r="AE41" s="380">
        <f>IFERROR(AD41/AA41-1,0)</f>
        <v>0.11930003358364627</v>
      </c>
      <c r="AF41" s="383">
        <f t="shared" si="22"/>
        <v>0.40766264882153314</v>
      </c>
      <c r="AG41" s="379">
        <f>AG48+AG42</f>
        <v>129463.98370300001</v>
      </c>
      <c r="AH41" s="380">
        <f>IFERROR(AG41/AD41-1,0)</f>
        <v>4.6115448889556543E-2</v>
      </c>
      <c r="AI41" s="381">
        <f t="shared" si="23"/>
        <v>0.33463011181504343</v>
      </c>
      <c r="AJ41" s="382">
        <f>AJ48+AJ42</f>
        <v>141506.17944000001</v>
      </c>
      <c r="AK41" s="380">
        <f>IFERROR(AJ41/AG41-1,0)</f>
        <v>9.3015797850201309E-2</v>
      </c>
      <c r="AL41" s="381">
        <f t="shared" si="24"/>
        <v>0.39106564954857359</v>
      </c>
      <c r="AM41" s="382">
        <f>AM48+AM42</f>
        <v>154053.51558599999</v>
      </c>
      <c r="AN41" s="380">
        <f>IFERROR(AM41/AJ41-1,0)</f>
        <v>8.8669881383661941E-2</v>
      </c>
      <c r="AO41" s="381">
        <f t="shared" si="25"/>
        <v>0.3933132902487102</v>
      </c>
      <c r="AP41" s="382">
        <f>AP48+AP42</f>
        <v>163744.43135199999</v>
      </c>
      <c r="AQ41" s="380">
        <f>IFERROR(AP41/AM41-1,0)</f>
        <v>6.2906164323072833E-2</v>
      </c>
      <c r="AR41" s="383">
        <f t="shared" si="26"/>
        <v>0.32311376807257397</v>
      </c>
      <c r="AS41" s="379">
        <f>AS48+AS42</f>
        <v>172416.42394000001</v>
      </c>
      <c r="AT41" s="380">
        <f>IFERROR(AS41/AP41-1,0)</f>
        <v>5.2960534391291336E-2</v>
      </c>
      <c r="AU41" s="381">
        <f t="shared" si="27"/>
        <v>0.33177134681361342</v>
      </c>
      <c r="AV41" s="382">
        <f>AV48+AV42</f>
        <v>186245.51312299998</v>
      </c>
      <c r="AW41" s="380">
        <f>IFERROR(AV41/AS41-1,0)</f>
        <v>8.020749338712907E-2</v>
      </c>
      <c r="AX41" s="381">
        <f t="shared" si="28"/>
        <v>0.31616522939176583</v>
      </c>
      <c r="AY41" s="382">
        <f>AY48+AY42</f>
        <v>201746.08315800002</v>
      </c>
      <c r="AZ41" s="380">
        <f>IFERROR(AY41/AV41-1,0)</f>
        <v>8.3226542079234855E-2</v>
      </c>
      <c r="BA41" s="381">
        <f t="shared" si="29"/>
        <v>0.30958441545837867</v>
      </c>
      <c r="BB41" s="382">
        <f>BB48+BB42</f>
        <v>229553.85716000001</v>
      </c>
      <c r="BC41" s="380">
        <f>IFERROR(BB41/AY41-1,0)</f>
        <v>0.13783550870834982</v>
      </c>
      <c r="BD41" s="383">
        <f t="shared" si="30"/>
        <v>0.40190329078446685</v>
      </c>
      <c r="BE41" s="379">
        <f>BE48+BE42</f>
        <v>240906.90308700001</v>
      </c>
      <c r="BF41" s="380">
        <f>IFERROR(BE41/BB41-1,0)</f>
        <v>4.9457003543559974E-2</v>
      </c>
      <c r="BG41" s="381">
        <f t="shared" si="31"/>
        <v>0.39723871764579877</v>
      </c>
      <c r="BH41" s="382">
        <f>BH48+BH42</f>
        <v>259980.504828</v>
      </c>
      <c r="BI41" s="380">
        <f>IFERROR(BH41/BE41-1,0)</f>
        <v>7.9174160211224143E-2</v>
      </c>
      <c r="BJ41" s="381">
        <f t="shared" si="32"/>
        <v>0.39590211043797918</v>
      </c>
      <c r="BK41" s="382">
        <f>BK48+BK42</f>
        <v>271169.36151000002</v>
      </c>
      <c r="BL41" s="380">
        <f>IFERROR(BK41/BH41-1,0)</f>
        <v>4.303729115920607E-2</v>
      </c>
      <c r="BM41" s="381">
        <f t="shared" si="33"/>
        <v>0.34411214961546621</v>
      </c>
      <c r="BN41" s="382">
        <f>BN48+BN42</f>
        <v>283500.499663</v>
      </c>
      <c r="BO41" s="380">
        <f>IFERROR(BN41/BK41-1,0)</f>
        <v>4.5473935861833015E-2</v>
      </c>
      <c r="BP41" s="383">
        <f t="shared" si="34"/>
        <v>0.23500647373308547</v>
      </c>
      <c r="BQ41" s="379">
        <f>BQ48+BQ42</f>
        <v>297235.16150500003</v>
      </c>
      <c r="BR41" s="380">
        <f>IFERROR(BQ41/BN41-1,0)</f>
        <v>4.8446693597812285E-2</v>
      </c>
      <c r="BS41" s="381">
        <f t="shared" si="35"/>
        <v>0.23381753572108255</v>
      </c>
      <c r="BT41" s="382">
        <f>BT48+BT42</f>
        <v>324931.12191993202</v>
      </c>
      <c r="BU41" s="380">
        <f>IFERROR(BT41/BQ41-1,0)</f>
        <v>9.3178614113815339E-2</v>
      </c>
      <c r="BV41" s="381">
        <f t="shared" si="36"/>
        <v>0.24982879825894089</v>
      </c>
      <c r="BW41" s="382">
        <f>BW48+BW42</f>
        <v>341975.06912100001</v>
      </c>
      <c r="BX41" s="380">
        <f>IFERROR(BW41/BT41-1,0)</f>
        <v>5.2454031181623506E-2</v>
      </c>
      <c r="BY41" s="381">
        <f t="shared" si="37"/>
        <v>0.2611124915319345</v>
      </c>
      <c r="BZ41" s="382">
        <f>BZ48+BZ42</f>
        <v>452657.11068610742</v>
      </c>
      <c r="CA41" s="380">
        <f>IFERROR(BZ41/BW41-1,0)</f>
        <v>0.32365529408211069</v>
      </c>
      <c r="CB41" s="381">
        <f t="shared" si="38"/>
        <v>0.5966712976667965</v>
      </c>
    </row>
    <row r="42" spans="1:80" s="32" customFormat="1" ht="18" customHeight="1">
      <c r="A42" s="173">
        <f t="shared" si="5"/>
        <v>41</v>
      </c>
      <c r="B42" s="29" t="s">
        <v>61</v>
      </c>
      <c r="C42" s="30"/>
      <c r="D42" s="162" t="s">
        <v>353</v>
      </c>
      <c r="E42" s="384">
        <f t="shared" ref="E42" si="189">SUM(E43:E47)</f>
        <v>36571.670379000003</v>
      </c>
      <c r="F42" s="385">
        <f t="shared" ref="F42" si="190">SUM(F43:F47)</f>
        <v>41954.374255000002</v>
      </c>
      <c r="G42" s="385">
        <f t="shared" ref="G42" si="191">SUM(G43:G47)</f>
        <v>44799.522691999999</v>
      </c>
      <c r="H42" s="385">
        <f t="shared" ref="H42" si="192">SUM(H43:H47)</f>
        <v>51043.024111000006</v>
      </c>
      <c r="I42" s="386">
        <f t="shared" ref="I42:O42" si="193">SUM(I43:I47)</f>
        <v>56085.378000000004</v>
      </c>
      <c r="J42" s="387">
        <f t="shared" si="11"/>
        <v>9.8786346945955117E-2</v>
      </c>
      <c r="K42" s="388">
        <f t="shared" si="12"/>
        <v>0.53357441480728918</v>
      </c>
      <c r="L42" s="162">
        <f t="shared" si="193"/>
        <v>63717.354022</v>
      </c>
      <c r="M42" s="387">
        <f t="shared" si="13"/>
        <v>0.13607782088943021</v>
      </c>
      <c r="N42" s="388">
        <f t="shared" si="14"/>
        <v>0.51872969513795919</v>
      </c>
      <c r="O42" s="162">
        <f t="shared" si="193"/>
        <v>74797.354800999994</v>
      </c>
      <c r="P42" s="387">
        <f t="shared" si="15"/>
        <v>0.17389298330207414</v>
      </c>
      <c r="Q42" s="388">
        <f t="shared" si="16"/>
        <v>0.6696016007857335</v>
      </c>
      <c r="R42" s="162">
        <f>SUM(R43:R47)</f>
        <v>87916.575572000002</v>
      </c>
      <c r="S42" s="387">
        <f t="shared" si="17"/>
        <v>0.1753968546869602</v>
      </c>
      <c r="T42" s="389">
        <f t="shared" si="18"/>
        <v>0.72240138791176323</v>
      </c>
      <c r="U42" s="386">
        <f>SUM(U43:U47)</f>
        <v>97003.643599000003</v>
      </c>
      <c r="V42" s="387">
        <f>IFERROR(U42/R42-1,0)</f>
        <v>0.10336012256935634</v>
      </c>
      <c r="W42" s="388">
        <f t="shared" si="19"/>
        <v>0.72957100510225659</v>
      </c>
      <c r="X42" s="162">
        <f>SUM(X43:X47)</f>
        <v>101725.018863</v>
      </c>
      <c r="Y42" s="387">
        <f>IFERROR(X42/U42-1,0)</f>
        <v>4.8672143528108336E-2</v>
      </c>
      <c r="Z42" s="388">
        <f t="shared" si="20"/>
        <v>0.59650413022293614</v>
      </c>
      <c r="AA42" s="162">
        <f>SUM(AA43:AA47)</f>
        <v>110566.3146</v>
      </c>
      <c r="AB42" s="387">
        <f>IFERROR(AA42/X42-1,0)</f>
        <v>8.691367999554922E-2</v>
      </c>
      <c r="AC42" s="388">
        <f t="shared" si="21"/>
        <v>0.47821156101260676</v>
      </c>
      <c r="AD42" s="162">
        <f>SUM(AD43:AD47)</f>
        <v>123756.87964500001</v>
      </c>
      <c r="AE42" s="387">
        <f>IFERROR(AD42/AA42-1,0)</f>
        <v>0.11930003358364627</v>
      </c>
      <c r="AF42" s="389">
        <f t="shared" si="22"/>
        <v>0.40766264882153314</v>
      </c>
      <c r="AG42" s="386">
        <f>SUM(AG43:AG47)</f>
        <v>129463.98370300001</v>
      </c>
      <c r="AH42" s="387">
        <f>IFERROR(AG42/AD42-1,0)</f>
        <v>4.6115448889556543E-2</v>
      </c>
      <c r="AI42" s="388">
        <f t="shared" si="23"/>
        <v>0.33463011181504343</v>
      </c>
      <c r="AJ42" s="162">
        <f>SUM(AJ43:AJ47)</f>
        <v>141506.17944000001</v>
      </c>
      <c r="AK42" s="387">
        <f>IFERROR(AJ42/AG42-1,0)</f>
        <v>9.3015797850201309E-2</v>
      </c>
      <c r="AL42" s="388">
        <f t="shared" si="24"/>
        <v>0.39106564954857359</v>
      </c>
      <c r="AM42" s="162">
        <f>SUM(AM43:AM47)</f>
        <v>154053.51558599999</v>
      </c>
      <c r="AN42" s="387">
        <f>IFERROR(AM42/AJ42-1,0)</f>
        <v>8.8669881383661941E-2</v>
      </c>
      <c r="AO42" s="388">
        <f t="shared" si="25"/>
        <v>0.3933132902487102</v>
      </c>
      <c r="AP42" s="162">
        <f>SUM(AP43:AP47)</f>
        <v>163744.43135199999</v>
      </c>
      <c r="AQ42" s="387">
        <f>IFERROR(AP42/AM42-1,0)</f>
        <v>6.2906164323072833E-2</v>
      </c>
      <c r="AR42" s="389">
        <f t="shared" si="26"/>
        <v>0.32311376807257397</v>
      </c>
      <c r="AS42" s="386">
        <f>SUM(AS43:AS47)</f>
        <v>172416.42394000001</v>
      </c>
      <c r="AT42" s="387">
        <f>IFERROR(AS42/AP42-1,0)</f>
        <v>5.2960534391291336E-2</v>
      </c>
      <c r="AU42" s="388">
        <f t="shared" si="27"/>
        <v>0.33177134681361342</v>
      </c>
      <c r="AV42" s="162">
        <f>SUM(AV43:AV47)</f>
        <v>186245.51312299998</v>
      </c>
      <c r="AW42" s="387">
        <f>IFERROR(AV42/AS42-1,0)</f>
        <v>8.020749338712907E-2</v>
      </c>
      <c r="AX42" s="388">
        <f t="shared" si="28"/>
        <v>0.31616522939176583</v>
      </c>
      <c r="AY42" s="162">
        <f>SUM(AY43:AY47)</f>
        <v>201746.08315800002</v>
      </c>
      <c r="AZ42" s="387">
        <f>IFERROR(AY42/AV42-1,0)</f>
        <v>8.3226542079234855E-2</v>
      </c>
      <c r="BA42" s="388">
        <f t="shared" si="29"/>
        <v>0.30958441545837867</v>
      </c>
      <c r="BB42" s="162">
        <f>SUM(BB43:BB47)</f>
        <v>229553.85716000001</v>
      </c>
      <c r="BC42" s="387">
        <f>IFERROR(BB42/AY42-1,0)</f>
        <v>0.13783550870834982</v>
      </c>
      <c r="BD42" s="389">
        <f t="shared" si="30"/>
        <v>0.40190329078446685</v>
      </c>
      <c r="BE42" s="386">
        <f>SUM(BE43:BE47)</f>
        <v>240906.90308700001</v>
      </c>
      <c r="BF42" s="387">
        <f>IFERROR(BE42/BB42-1,0)</f>
        <v>4.9457003543559974E-2</v>
      </c>
      <c r="BG42" s="388">
        <f t="shared" si="31"/>
        <v>0.39723871764579877</v>
      </c>
      <c r="BH42" s="162">
        <f>SUM(BH43:BH47)</f>
        <v>259980.504828</v>
      </c>
      <c r="BI42" s="387">
        <f>IFERROR(BH42/BE42-1,0)</f>
        <v>7.9174160211224143E-2</v>
      </c>
      <c r="BJ42" s="388">
        <f t="shared" si="32"/>
        <v>0.39590211043797918</v>
      </c>
      <c r="BK42" s="162">
        <f>SUM(BK43:BK47)</f>
        <v>271169.36151000002</v>
      </c>
      <c r="BL42" s="387">
        <f>IFERROR(BK42/BH42-1,0)</f>
        <v>4.303729115920607E-2</v>
      </c>
      <c r="BM42" s="388">
        <f t="shared" si="33"/>
        <v>0.34411214961546621</v>
      </c>
      <c r="BN42" s="162">
        <f>SUM(BN43:BN47)</f>
        <v>283500.499663</v>
      </c>
      <c r="BO42" s="387">
        <f>IFERROR(BN42/BK42-1,0)</f>
        <v>4.5473935861833015E-2</v>
      </c>
      <c r="BP42" s="389">
        <f t="shared" si="34"/>
        <v>0.23500647373308547</v>
      </c>
      <c r="BQ42" s="386">
        <f>SUM(BQ43:BQ47)</f>
        <v>297235.16150500003</v>
      </c>
      <c r="BR42" s="387">
        <f>IFERROR(BQ42/BN42-1,0)</f>
        <v>4.8446693597812285E-2</v>
      </c>
      <c r="BS42" s="388">
        <f t="shared" si="35"/>
        <v>0.23381753572108255</v>
      </c>
      <c r="BT42" s="162">
        <f>SUM(BT43:BT47)</f>
        <v>324931.12191993202</v>
      </c>
      <c r="BU42" s="387">
        <f>IFERROR(BT42/BQ42-1,0)</f>
        <v>9.3178614113815339E-2</v>
      </c>
      <c r="BV42" s="388">
        <f t="shared" si="36"/>
        <v>0.24982879825894089</v>
      </c>
      <c r="BW42" s="162">
        <f>SUM(BW43:BW47)</f>
        <v>341975.06912100001</v>
      </c>
      <c r="BX42" s="387">
        <f>IFERROR(BW42/BT42-1,0)</f>
        <v>5.2454031181623506E-2</v>
      </c>
      <c r="BY42" s="388">
        <f t="shared" si="37"/>
        <v>0.2611124915319345</v>
      </c>
      <c r="BZ42" s="162">
        <f>SUM(BZ43:BZ47)</f>
        <v>453978.00440010743</v>
      </c>
      <c r="CA42" s="387">
        <f>IFERROR(BZ42/BW42-1,0)</f>
        <v>0.3275178379727961</v>
      </c>
      <c r="CB42" s="388">
        <f t="shared" si="38"/>
        <v>0.60133052654141994</v>
      </c>
    </row>
    <row r="43" spans="1:80" ht="16.2" customHeight="1">
      <c r="A43" s="173">
        <f t="shared" si="5"/>
        <v>42</v>
      </c>
      <c r="B43" s="33"/>
      <c r="C43" s="34" t="s">
        <v>236</v>
      </c>
      <c r="D43" s="35" t="s">
        <v>388</v>
      </c>
      <c r="E43" s="390">
        <v>6047.3077000000003</v>
      </c>
      <c r="F43" s="391">
        <v>6197.3077000000003</v>
      </c>
      <c r="G43" s="391">
        <v>6197.3077000000003</v>
      </c>
      <c r="H43" s="391">
        <v>6197.3077000000003</v>
      </c>
      <c r="I43" s="392">
        <v>6197.3077000000003</v>
      </c>
      <c r="J43" s="393">
        <f t="shared" si="11"/>
        <v>0</v>
      </c>
      <c r="K43" s="394">
        <f t="shared" si="12"/>
        <v>2.4804426604586371E-2</v>
      </c>
      <c r="L43" s="161">
        <v>6197.3077000000003</v>
      </c>
      <c r="M43" s="393">
        <f t="shared" si="13"/>
        <v>0</v>
      </c>
      <c r="N43" s="394">
        <f t="shared" si="14"/>
        <v>0</v>
      </c>
      <c r="O43" s="161">
        <v>6283.0113000000001</v>
      </c>
      <c r="P43" s="393">
        <f t="shared" si="15"/>
        <v>1.3829166494347289E-2</v>
      </c>
      <c r="Q43" s="394">
        <f t="shared" si="16"/>
        <v>1.3829166494347289E-2</v>
      </c>
      <c r="R43" s="161">
        <v>6436.4380000000001</v>
      </c>
      <c r="S43" s="393">
        <f t="shared" si="17"/>
        <v>2.441929397771414E-2</v>
      </c>
      <c r="T43" s="395">
        <f t="shared" si="18"/>
        <v>3.8586158954153627E-2</v>
      </c>
      <c r="U43" s="392">
        <v>6470.9168</v>
      </c>
      <c r="V43" s="393">
        <f>(IFERROR(U43/R43-1,0))</f>
        <v>5.3568138153432532E-3</v>
      </c>
      <c r="W43" s="394">
        <f t="shared" si="19"/>
        <v>4.4149671638863408E-2</v>
      </c>
      <c r="X43" s="161">
        <v>6470.9168</v>
      </c>
      <c r="Y43" s="393">
        <f>(IFERROR(X43/U43-1,0))</f>
        <v>0</v>
      </c>
      <c r="Z43" s="394">
        <f t="shared" si="20"/>
        <v>4.4149671638863408E-2</v>
      </c>
      <c r="AA43" s="161">
        <v>6470.9168</v>
      </c>
      <c r="AB43" s="393">
        <f>(IFERROR(AA43/X43-1,0))</f>
        <v>0</v>
      </c>
      <c r="AC43" s="394">
        <f t="shared" si="21"/>
        <v>2.9906917404397992E-2</v>
      </c>
      <c r="AD43" s="161">
        <v>6470.9168</v>
      </c>
      <c r="AE43" s="393">
        <f>(IFERROR(AD43/AA43-1,0))</f>
        <v>0</v>
      </c>
      <c r="AF43" s="395">
        <f t="shared" si="22"/>
        <v>5.3568138153432532E-3</v>
      </c>
      <c r="AG43" s="392">
        <v>6471.6863999999996</v>
      </c>
      <c r="AH43" s="393">
        <f>(IFERROR(AG43/AD43-1,0))</f>
        <v>1.18932142660233E-4</v>
      </c>
      <c r="AI43" s="394">
        <f t="shared" si="23"/>
        <v>1.18932142660233E-4</v>
      </c>
      <c r="AJ43" s="161">
        <v>6471.6863999999996</v>
      </c>
      <c r="AK43" s="393">
        <f>(IFERROR(AJ43/AG43-1,0))</f>
        <v>0</v>
      </c>
      <c r="AL43" s="394">
        <f t="shared" si="24"/>
        <v>1.18932142660233E-4</v>
      </c>
      <c r="AM43" s="161">
        <v>6471.6863999999996</v>
      </c>
      <c r="AN43" s="393">
        <f>(IFERROR(AM43/AJ43-1,0))</f>
        <v>0</v>
      </c>
      <c r="AO43" s="394">
        <f t="shared" si="25"/>
        <v>1.18932142660233E-4</v>
      </c>
      <c r="AP43" s="161">
        <v>6471.6863999999996</v>
      </c>
      <c r="AQ43" s="393">
        <f>(IFERROR(AP43/AM43-1,0))</f>
        <v>0</v>
      </c>
      <c r="AR43" s="395">
        <f t="shared" si="26"/>
        <v>1.18932142660233E-4</v>
      </c>
      <c r="AS43" s="392">
        <v>6477.6701999999996</v>
      </c>
      <c r="AT43" s="393">
        <f>(IFERROR(AS43/AP43-1,0))</f>
        <v>9.246121690940079E-4</v>
      </c>
      <c r="AU43" s="394">
        <f t="shared" si="27"/>
        <v>9.246121690940079E-4</v>
      </c>
      <c r="AV43" s="161">
        <v>6477.6701999999996</v>
      </c>
      <c r="AW43" s="393">
        <f>(IFERROR(AV43/AS43-1,0))</f>
        <v>0</v>
      </c>
      <c r="AX43" s="394">
        <f t="shared" si="28"/>
        <v>9.246121690940079E-4</v>
      </c>
      <c r="AY43" s="161">
        <v>6477.6701999999996</v>
      </c>
      <c r="AZ43" s="393">
        <f>(IFERROR(AY43/AV43-1,0))</f>
        <v>0</v>
      </c>
      <c r="BA43" s="394">
        <f t="shared" si="29"/>
        <v>9.246121690940079E-4</v>
      </c>
      <c r="BB43" s="161">
        <v>6477.6701999999996</v>
      </c>
      <c r="BC43" s="393">
        <f>(IFERROR(BB43/AY43-1,0))</f>
        <v>0</v>
      </c>
      <c r="BD43" s="395">
        <f t="shared" si="30"/>
        <v>9.246121690940079E-4</v>
      </c>
      <c r="BE43" s="392">
        <v>6477.6701999999996</v>
      </c>
      <c r="BF43" s="393">
        <f>(IFERROR(BE43/BB43-1,0))</f>
        <v>0</v>
      </c>
      <c r="BG43" s="394">
        <f t="shared" si="31"/>
        <v>0</v>
      </c>
      <c r="BH43" s="161">
        <v>6477.6701999999996</v>
      </c>
      <c r="BI43" s="393">
        <f>(IFERROR(BH43/BE43-1,0))</f>
        <v>0</v>
      </c>
      <c r="BJ43" s="394">
        <f t="shared" si="32"/>
        <v>0</v>
      </c>
      <c r="BK43" s="161">
        <v>6477.6701999999996</v>
      </c>
      <c r="BL43" s="393">
        <f>(IFERROR(BK43/BH43-1,0))</f>
        <v>0</v>
      </c>
      <c r="BM43" s="394">
        <f t="shared" si="33"/>
        <v>0</v>
      </c>
      <c r="BN43" s="161">
        <v>6477.6701999999996</v>
      </c>
      <c r="BO43" s="393">
        <f>(IFERROR(BN43/BK43-1,0))</f>
        <v>0</v>
      </c>
      <c r="BP43" s="395">
        <f t="shared" si="34"/>
        <v>0</v>
      </c>
      <c r="BQ43" s="392">
        <v>6477.6701999999996</v>
      </c>
      <c r="BR43" s="393">
        <f>(IFERROR(BQ43/BN43-1,0))</f>
        <v>0</v>
      </c>
      <c r="BS43" s="394">
        <f t="shared" si="35"/>
        <v>0</v>
      </c>
      <c r="BT43" s="161">
        <v>6477.6701999999996</v>
      </c>
      <c r="BU43" s="393">
        <f>(IFERROR(BT43/BQ43-1,0))</f>
        <v>0</v>
      </c>
      <c r="BV43" s="394">
        <f t="shared" si="36"/>
        <v>0</v>
      </c>
      <c r="BW43" s="161">
        <v>6477.6701999999996</v>
      </c>
      <c r="BX43" s="393">
        <f>(IFERROR(BW43/BT43-1,0))</f>
        <v>0</v>
      </c>
      <c r="BY43" s="394">
        <f t="shared" si="37"/>
        <v>0</v>
      </c>
      <c r="BZ43" s="161">
        <v>6628.2842000000001</v>
      </c>
      <c r="CA43" s="393">
        <f>(IFERROR(BZ43/BW43-1,0))</f>
        <v>2.3251260924028072E-2</v>
      </c>
      <c r="CB43" s="394">
        <f t="shared" si="38"/>
        <v>2.3251260924028072E-2</v>
      </c>
    </row>
    <row r="44" spans="1:80" ht="16.2" customHeight="1">
      <c r="A44" s="173">
        <f t="shared" si="5"/>
        <v>43</v>
      </c>
      <c r="B44" s="33"/>
      <c r="C44" s="34" t="s">
        <v>237</v>
      </c>
      <c r="D44" s="35" t="s">
        <v>62</v>
      </c>
      <c r="E44" s="390">
        <v>17858.287918999999</v>
      </c>
      <c r="F44" s="391">
        <v>19185.934646000002</v>
      </c>
      <c r="G44" s="391">
        <v>19185.934646000002</v>
      </c>
      <c r="H44" s="391">
        <v>19185.934646000002</v>
      </c>
      <c r="I44" s="392">
        <v>19185.934646000002</v>
      </c>
      <c r="J44" s="393">
        <f t="shared" si="11"/>
        <v>0</v>
      </c>
      <c r="K44" s="394">
        <f t="shared" si="12"/>
        <v>7.434344955248906E-2</v>
      </c>
      <c r="L44" s="161">
        <v>19185.934646000002</v>
      </c>
      <c r="M44" s="393">
        <f t="shared" si="13"/>
        <v>0</v>
      </c>
      <c r="N44" s="394">
        <f t="shared" si="14"/>
        <v>0</v>
      </c>
      <c r="O44" s="161">
        <v>20727.772675</v>
      </c>
      <c r="P44" s="393">
        <f t="shared" si="15"/>
        <v>8.036293552795204E-2</v>
      </c>
      <c r="Q44" s="394">
        <f t="shared" si="16"/>
        <v>8.036293552795204E-2</v>
      </c>
      <c r="R44" s="161">
        <v>23487.973190000001</v>
      </c>
      <c r="S44" s="393">
        <f t="shared" si="17"/>
        <v>0.13316435674389226</v>
      </c>
      <c r="T44" s="395">
        <f t="shared" si="18"/>
        <v>0.22422877088747484</v>
      </c>
      <c r="U44" s="392">
        <v>24108.258978000002</v>
      </c>
      <c r="V44" s="393">
        <f>(IFERROR(U44/R44-1,0))</f>
        <v>2.6408655314034801E-2</v>
      </c>
      <c r="W44" s="394">
        <f t="shared" si="19"/>
        <v>0.25655900652336672</v>
      </c>
      <c r="X44" s="161">
        <v>24108.258978000002</v>
      </c>
      <c r="Y44" s="393">
        <f>(IFERROR(X44/U44-1,0))</f>
        <v>0</v>
      </c>
      <c r="Z44" s="394">
        <f t="shared" si="20"/>
        <v>0.25655900652336672</v>
      </c>
      <c r="AA44" s="161">
        <v>24108.258978000002</v>
      </c>
      <c r="AB44" s="393">
        <f>(IFERROR(AA44/X44-1,0))</f>
        <v>0</v>
      </c>
      <c r="AC44" s="394">
        <f t="shared" si="21"/>
        <v>0.16308970365529163</v>
      </c>
      <c r="AD44" s="161">
        <v>24108.258978000002</v>
      </c>
      <c r="AE44" s="393">
        <f>(IFERROR(AD44/AA44-1,0))</f>
        <v>0</v>
      </c>
      <c r="AF44" s="395">
        <f t="shared" si="22"/>
        <v>2.6408655314034801E-2</v>
      </c>
      <c r="AG44" s="392">
        <v>24122.104353999999</v>
      </c>
      <c r="AH44" s="393">
        <f>(IFERROR(AG44/AD44-1,0))</f>
        <v>5.74300119001947E-4</v>
      </c>
      <c r="AI44" s="394">
        <f t="shared" si="23"/>
        <v>5.74300119001947E-4</v>
      </c>
      <c r="AJ44" s="161">
        <v>24122.104353999999</v>
      </c>
      <c r="AK44" s="393">
        <f>(IFERROR(AJ44/AG44-1,0))</f>
        <v>0</v>
      </c>
      <c r="AL44" s="394">
        <f t="shared" si="24"/>
        <v>5.74300119001947E-4</v>
      </c>
      <c r="AM44" s="161">
        <v>24122.104353999999</v>
      </c>
      <c r="AN44" s="393">
        <f>(IFERROR(AM44/AJ44-1,0))</f>
        <v>0</v>
      </c>
      <c r="AO44" s="394">
        <f t="shared" si="25"/>
        <v>5.74300119001947E-4</v>
      </c>
      <c r="AP44" s="161">
        <v>24122.104353999999</v>
      </c>
      <c r="AQ44" s="393">
        <f>(IFERROR(AP44/AM44-1,0))</f>
        <v>0</v>
      </c>
      <c r="AR44" s="395">
        <f t="shared" si="26"/>
        <v>5.74300119001947E-4</v>
      </c>
      <c r="AS44" s="392">
        <v>24229.755029</v>
      </c>
      <c r="AT44" s="393">
        <f>(IFERROR(AS44/AP44-1,0))</f>
        <v>4.4627397933525437E-3</v>
      </c>
      <c r="AU44" s="394">
        <f t="shared" si="27"/>
        <v>4.4627397933525437E-3</v>
      </c>
      <c r="AV44" s="161">
        <v>24229.755029</v>
      </c>
      <c r="AW44" s="393">
        <f>(IFERROR(AV44/AS44-1,0))</f>
        <v>0</v>
      </c>
      <c r="AX44" s="394">
        <f t="shared" si="28"/>
        <v>4.4627397933525437E-3</v>
      </c>
      <c r="AY44" s="161">
        <v>24229.755029</v>
      </c>
      <c r="AZ44" s="393">
        <f>(IFERROR(AY44/AV44-1,0))</f>
        <v>0</v>
      </c>
      <c r="BA44" s="394">
        <f t="shared" si="29"/>
        <v>4.4627397933525437E-3</v>
      </c>
      <c r="BB44" s="161">
        <v>24229.755029</v>
      </c>
      <c r="BC44" s="393">
        <f>(IFERROR(BB44/AY44-1,0))</f>
        <v>0</v>
      </c>
      <c r="BD44" s="395">
        <f t="shared" si="30"/>
        <v>4.4627397933525437E-3</v>
      </c>
      <c r="BE44" s="392">
        <v>24229.755029</v>
      </c>
      <c r="BF44" s="393">
        <f>(IFERROR(BE44/BB44-1,0))</f>
        <v>0</v>
      </c>
      <c r="BG44" s="394">
        <f t="shared" si="31"/>
        <v>0</v>
      </c>
      <c r="BH44" s="161">
        <v>24229.755029</v>
      </c>
      <c r="BI44" s="393">
        <f>(IFERROR(BH44/BE44-1,0))</f>
        <v>0</v>
      </c>
      <c r="BJ44" s="394">
        <f t="shared" si="32"/>
        <v>0</v>
      </c>
      <c r="BK44" s="161">
        <v>24229.755029</v>
      </c>
      <c r="BL44" s="393">
        <f>(IFERROR(BK44/BH44-1,0))</f>
        <v>0</v>
      </c>
      <c r="BM44" s="394">
        <f t="shared" si="33"/>
        <v>0</v>
      </c>
      <c r="BN44" s="161">
        <v>24229.755029</v>
      </c>
      <c r="BO44" s="393">
        <f>(IFERROR(BN44/BK44-1,0))</f>
        <v>0</v>
      </c>
      <c r="BP44" s="395">
        <f t="shared" si="34"/>
        <v>0</v>
      </c>
      <c r="BQ44" s="392">
        <v>24229.755029</v>
      </c>
      <c r="BR44" s="393">
        <f>(IFERROR(BQ44/BN44-1,0))</f>
        <v>0</v>
      </c>
      <c r="BS44" s="394">
        <f t="shared" si="35"/>
        <v>0</v>
      </c>
      <c r="BT44" s="161">
        <v>24229.755029</v>
      </c>
      <c r="BU44" s="393">
        <f>(IFERROR(BT44/BQ44-1,0))</f>
        <v>0</v>
      </c>
      <c r="BV44" s="394">
        <f t="shared" si="36"/>
        <v>0</v>
      </c>
      <c r="BW44" s="161">
        <v>24229.755029</v>
      </c>
      <c r="BX44" s="393">
        <f>(IFERROR(BW44/BT44-1,0))</f>
        <v>0</v>
      </c>
      <c r="BY44" s="394">
        <f t="shared" si="37"/>
        <v>0</v>
      </c>
      <c r="BZ44" s="161">
        <v>106314.385029</v>
      </c>
      <c r="CA44" s="393">
        <f>(IFERROR(BZ44/BW44-1,0))</f>
        <v>3.3877614487540182</v>
      </c>
      <c r="CB44" s="394">
        <f t="shared" si="38"/>
        <v>3.3877614487540182</v>
      </c>
    </row>
    <row r="45" spans="1:80" ht="16.2" customHeight="1">
      <c r="A45" s="173">
        <f t="shared" si="5"/>
        <v>44</v>
      </c>
      <c r="B45" s="33"/>
      <c r="C45" s="34" t="s">
        <v>238</v>
      </c>
      <c r="D45" s="35" t="s">
        <v>355</v>
      </c>
      <c r="E45" s="390">
        <v>137.363878</v>
      </c>
      <c r="F45" s="391">
        <v>165.41250400000001</v>
      </c>
      <c r="G45" s="391">
        <v>193.46113</v>
      </c>
      <c r="H45" s="391">
        <v>213.68881300000001</v>
      </c>
      <c r="I45" s="392">
        <v>218.27461099999999</v>
      </c>
      <c r="J45" s="393">
        <f t="shared" si="11"/>
        <v>2.1460168810989666E-2</v>
      </c>
      <c r="K45" s="394">
        <f t="shared" si="12"/>
        <v>0.58902481626210346</v>
      </c>
      <c r="L45" s="161">
        <v>222.860409</v>
      </c>
      <c r="M45" s="393">
        <f t="shared" si="13"/>
        <v>2.1009305566921821E-2</v>
      </c>
      <c r="N45" s="394">
        <f t="shared" si="14"/>
        <v>0.34730086064110366</v>
      </c>
      <c r="O45" s="161">
        <v>155.795863</v>
      </c>
      <c r="P45" s="393">
        <f t="shared" si="15"/>
        <v>-0.30092624482260555</v>
      </c>
      <c r="Q45" s="394">
        <f t="shared" si="16"/>
        <v>-0.19469165201299088</v>
      </c>
      <c r="R45" s="161">
        <v>33.000321</v>
      </c>
      <c r="S45" s="393">
        <f t="shared" si="17"/>
        <v>-0.78818230237602649</v>
      </c>
      <c r="T45" s="395">
        <f t="shared" si="18"/>
        <v>-0.84556832649915092</v>
      </c>
      <c r="U45" s="392">
        <v>5.4051049999999998</v>
      </c>
      <c r="V45" s="393">
        <f>(IFERROR(U45/R45-1,0))</f>
        <v>-0.83621053261875844</v>
      </c>
      <c r="W45" s="394">
        <f t="shared" si="19"/>
        <v>-0.97523713374067134</v>
      </c>
      <c r="X45" s="161">
        <v>5.4051049999999998</v>
      </c>
      <c r="Y45" s="393">
        <f>(IFERROR(X45/U45-1,0))</f>
        <v>0</v>
      </c>
      <c r="Z45" s="394">
        <f t="shared" si="20"/>
        <v>-0.97574667916902191</v>
      </c>
      <c r="AA45" s="161">
        <v>5.4051049999999998</v>
      </c>
      <c r="AB45" s="393">
        <f>(IFERROR(AA45/X45-1,0))</f>
        <v>0</v>
      </c>
      <c r="AC45" s="394">
        <f t="shared" si="21"/>
        <v>-0.96530649212424846</v>
      </c>
      <c r="AD45" s="161">
        <v>5.4051049999999998</v>
      </c>
      <c r="AE45" s="393">
        <f>(IFERROR(AD45/AA45-1,0))</f>
        <v>0</v>
      </c>
      <c r="AF45" s="395">
        <f t="shared" si="22"/>
        <v>-0.83621053261875844</v>
      </c>
      <c r="AG45" s="392">
        <v>4.7891529999999998</v>
      </c>
      <c r="AH45" s="393">
        <f>(IFERROR(AG45/AD45-1,0))</f>
        <v>-0.1139574531854608</v>
      </c>
      <c r="AI45" s="394">
        <f t="shared" si="23"/>
        <v>-0.1139574531854608</v>
      </c>
      <c r="AJ45" s="161">
        <v>4.7891529999999998</v>
      </c>
      <c r="AK45" s="393">
        <f>(IFERROR(AJ45/AG45-1,0))</f>
        <v>0</v>
      </c>
      <c r="AL45" s="394">
        <f t="shared" si="24"/>
        <v>-0.1139574531854608</v>
      </c>
      <c r="AM45" s="161">
        <v>4.7891529999999998</v>
      </c>
      <c r="AN45" s="393">
        <f>(IFERROR(AM45/AJ45-1,0))</f>
        <v>0</v>
      </c>
      <c r="AO45" s="394">
        <f t="shared" si="25"/>
        <v>-0.1139574531854608</v>
      </c>
      <c r="AP45" s="161">
        <v>4.7891529999999998</v>
      </c>
      <c r="AQ45" s="393">
        <f>(IFERROR(AP45/AM45-1,0))</f>
        <v>0</v>
      </c>
      <c r="AR45" s="395">
        <f t="shared" si="26"/>
        <v>-0.1139574531854608</v>
      </c>
      <c r="AS45" s="392">
        <v>0</v>
      </c>
      <c r="AT45" s="393">
        <f>(IFERROR(AS45/AP45-1,0))</f>
        <v>-1</v>
      </c>
      <c r="AU45" s="394">
        <f t="shared" si="27"/>
        <v>-1</v>
      </c>
      <c r="AV45" s="161">
        <v>0</v>
      </c>
      <c r="AW45" s="393">
        <f>(IFERROR(AV45/AS45-1,0))</f>
        <v>0</v>
      </c>
      <c r="AX45" s="394">
        <f t="shared" si="28"/>
        <v>-1</v>
      </c>
      <c r="AY45" s="161">
        <v>-3255.1378</v>
      </c>
      <c r="AZ45" s="393">
        <f>(IFERROR(AY45/AV45-1,0))</f>
        <v>0</v>
      </c>
      <c r="BA45" s="394">
        <f t="shared" si="29"/>
        <v>-680.68966537506742</v>
      </c>
      <c r="BB45" s="161">
        <v>-5421.9760999999999</v>
      </c>
      <c r="BC45" s="393">
        <f>(IFERROR(BB45/AY45-1,0))</f>
        <v>0.66566714932928495</v>
      </c>
      <c r="BD45" s="395">
        <f t="shared" si="30"/>
        <v>-1133.1367473538642</v>
      </c>
      <c r="BE45" s="392">
        <v>-5410.8888230000002</v>
      </c>
      <c r="BF45" s="393">
        <f>(IFERROR(BE45/BB45-1,0))</f>
        <v>-2.0448775124626284E-3</v>
      </c>
      <c r="BG45" s="394">
        <f t="shared" si="31"/>
        <v>0</v>
      </c>
      <c r="BH45" s="161">
        <v>-4888.8070379999999</v>
      </c>
      <c r="BI45" s="393">
        <f>(IFERROR(BH45/BE45-1,0))</f>
        <v>-9.6487250445951411E-2</v>
      </c>
      <c r="BJ45" s="394">
        <f t="shared" si="32"/>
        <v>0</v>
      </c>
      <c r="BK45" s="161">
        <v>-14908.716833</v>
      </c>
      <c r="BL45" s="393">
        <f>(IFERROR(BK45/BH45-1,0))</f>
        <v>2.0495613177441183</v>
      </c>
      <c r="BM45" s="394">
        <f t="shared" si="33"/>
        <v>3.5800570510409733</v>
      </c>
      <c r="BN45" s="161">
        <v>-18253.885541</v>
      </c>
      <c r="BO45" s="393">
        <f>(IFERROR(BN45/BK45-1,0))</f>
        <v>0.22437670159483925</v>
      </c>
      <c r="BP45" s="395">
        <f t="shared" si="34"/>
        <v>2.3666481010493574</v>
      </c>
      <c r="BQ45" s="392">
        <v>2166.4939330000002</v>
      </c>
      <c r="BR45" s="393">
        <f>(IFERROR(BQ45/BN45-1,0))</f>
        <v>-1.1186867271701604</v>
      </c>
      <c r="BS45" s="394">
        <f t="shared" si="35"/>
        <v>-1.4003952037955225</v>
      </c>
      <c r="BT45" s="161">
        <v>3260.1293999999998</v>
      </c>
      <c r="BU45" s="393">
        <f>(IFERROR(BT45/BQ45-1,0))</f>
        <v>0.50479507481731756</v>
      </c>
      <c r="BV45" s="394">
        <f t="shared" si="36"/>
        <v>-1.666855814651607</v>
      </c>
      <c r="BW45" s="161">
        <v>3830.9977199999998</v>
      </c>
      <c r="BX45" s="393">
        <f>(IFERROR(BW45/BT45-1,0))</f>
        <v>0.17510603106735578</v>
      </c>
      <c r="BY45" s="394">
        <f t="shared" si="37"/>
        <v>-1.256963611484001</v>
      </c>
      <c r="BZ45" s="161">
        <v>4814.6642249999995</v>
      </c>
      <c r="CA45" s="393">
        <f>(IFERROR(BZ45/BW45-1,0))</f>
        <v>0.25676509799645597</v>
      </c>
      <c r="CB45" s="394">
        <f t="shared" si="38"/>
        <v>-1.2637610614017381</v>
      </c>
    </row>
    <row r="46" spans="1:80" ht="16.2" customHeight="1">
      <c r="A46" s="173">
        <f t="shared" si="5"/>
        <v>45</v>
      </c>
      <c r="B46" s="33"/>
      <c r="C46" s="34" t="s">
        <v>239</v>
      </c>
      <c r="D46" s="161" t="s">
        <v>356</v>
      </c>
      <c r="E46" s="390">
        <v>-19.459337999999999</v>
      </c>
      <c r="F46" s="391">
        <v>7.6291419999999999</v>
      </c>
      <c r="G46" s="391">
        <v>-12.610791000000001</v>
      </c>
      <c r="H46" s="391">
        <v>-24.396335000000001</v>
      </c>
      <c r="I46" s="392">
        <v>-29.639191</v>
      </c>
      <c r="J46" s="393">
        <f t="shared" si="11"/>
        <v>0.2149034270926351</v>
      </c>
      <c r="K46" s="394">
        <f t="shared" si="12"/>
        <v>0.52313459995401712</v>
      </c>
      <c r="L46" s="161">
        <v>-44.921357999999998</v>
      </c>
      <c r="M46" s="393">
        <f t="shared" si="13"/>
        <v>0.51560675188469207</v>
      </c>
      <c r="N46" s="394">
        <f t="shared" si="14"/>
        <v>-6.8881271314651107</v>
      </c>
      <c r="O46" s="161">
        <v>-37.000903999999998</v>
      </c>
      <c r="P46" s="393">
        <f t="shared" si="15"/>
        <v>-0.1763182226147304</v>
      </c>
      <c r="Q46" s="394">
        <f t="shared" si="16"/>
        <v>1.934066863847002</v>
      </c>
      <c r="R46" s="161">
        <v>-37.639963999999999</v>
      </c>
      <c r="S46" s="393">
        <f t="shared" si="17"/>
        <v>1.7271469907870429E-2</v>
      </c>
      <c r="T46" s="395">
        <f t="shared" si="18"/>
        <v>0.54285321955121524</v>
      </c>
      <c r="U46" s="392">
        <v>-20.865745</v>
      </c>
      <c r="V46" s="393">
        <f>(IFERROR(U46/R46-1,0))</f>
        <v>-0.44564917756031863</v>
      </c>
      <c r="W46" s="394">
        <f t="shared" si="19"/>
        <v>-0.29600828173751437</v>
      </c>
      <c r="X46" s="161">
        <v>-19.432632999999999</v>
      </c>
      <c r="Y46" s="393">
        <f>(IFERROR(X46/U46-1,0))</f>
        <v>-6.8682522478828445E-2</v>
      </c>
      <c r="Z46" s="394">
        <f t="shared" si="20"/>
        <v>-0.56740771283005298</v>
      </c>
      <c r="AA46" s="161">
        <v>-5.0552130000000002</v>
      </c>
      <c r="AB46" s="393">
        <f>(IFERROR(AA46/X46-1,0))</f>
        <v>-0.73985959596931616</v>
      </c>
      <c r="AC46" s="394">
        <f t="shared" si="21"/>
        <v>-0.8633759596792554</v>
      </c>
      <c r="AD46" s="161">
        <v>-28.567205999999999</v>
      </c>
      <c r="AE46" s="393">
        <f>(IFERROR(AD46/AA46-1,0))</f>
        <v>4.6510390363373411</v>
      </c>
      <c r="AF46" s="395">
        <f t="shared" si="22"/>
        <v>-0.24104055997503082</v>
      </c>
      <c r="AG46" s="392">
        <v>-15.16616</v>
      </c>
      <c r="AH46" s="393">
        <f>(IFERROR(AG46/AD46-1,0))</f>
        <v>-0.46910593916674947</v>
      </c>
      <c r="AI46" s="394">
        <f t="shared" si="23"/>
        <v>-0.2731551161964263</v>
      </c>
      <c r="AJ46" s="161">
        <v>-12.134198</v>
      </c>
      <c r="AK46" s="393">
        <f>(IFERROR(AJ46/AG46-1,0))</f>
        <v>-0.19991626093882697</v>
      </c>
      <c r="AL46" s="394">
        <f t="shared" si="24"/>
        <v>-0.37557622788430167</v>
      </c>
      <c r="AM46" s="161">
        <v>11.725914</v>
      </c>
      <c r="AN46" s="393">
        <f>(IFERROR(AM46/AJ46-1,0))</f>
        <v>-1.9663526176184036</v>
      </c>
      <c r="AO46" s="394">
        <f t="shared" si="25"/>
        <v>-3.3195687303383652</v>
      </c>
      <c r="AP46" s="161">
        <v>22.859175</v>
      </c>
      <c r="AQ46" s="393">
        <f>(IFERROR(AP46/AM46-1,0))</f>
        <v>0.94945784183646587</v>
      </c>
      <c r="AR46" s="395">
        <f t="shared" si="26"/>
        <v>-1.8001893849892077</v>
      </c>
      <c r="AS46" s="392">
        <v>40.755913</v>
      </c>
      <c r="AT46" s="393">
        <f>(IFERROR(AS46/AP46-1,0))</f>
        <v>0.78291268166939521</v>
      </c>
      <c r="AU46" s="394">
        <f t="shared" si="27"/>
        <v>-3.6872928282439328</v>
      </c>
      <c r="AV46" s="161">
        <v>61.850673</v>
      </c>
      <c r="AW46" s="393">
        <f>(IFERROR(AV46/AS46-1,0))</f>
        <v>0.51758771788525504</v>
      </c>
      <c r="AX46" s="394">
        <f t="shared" si="28"/>
        <v>-6.0972196926405848</v>
      </c>
      <c r="AY46" s="161">
        <v>101.34120799999999</v>
      </c>
      <c r="AZ46" s="393">
        <f>(IFERROR(AY46/AV46-1,0))</f>
        <v>0.63848189655106902</v>
      </c>
      <c r="BA46" s="394">
        <f t="shared" si="29"/>
        <v>7.6424996806219117</v>
      </c>
      <c r="BB46" s="161">
        <v>38.081536999999997</v>
      </c>
      <c r="BC46" s="393">
        <f>(IFERROR(BB46/AY46-1,0))</f>
        <v>-0.62422456025983042</v>
      </c>
      <c r="BD46" s="395">
        <f t="shared" si="30"/>
        <v>0.66591913312707018</v>
      </c>
      <c r="BE46" s="392">
        <v>76.313284999999993</v>
      </c>
      <c r="BF46" s="393">
        <f>(IFERROR(BE46/BB46-1,0))</f>
        <v>1.0039444573888918</v>
      </c>
      <c r="BG46" s="394">
        <f t="shared" si="31"/>
        <v>0.87244695021308916</v>
      </c>
      <c r="BH46" s="161">
        <v>69.310653000000002</v>
      </c>
      <c r="BI46" s="393">
        <f>(IFERROR(BH46/BE46-1,0))</f>
        <v>-9.1761637570705989E-2</v>
      </c>
      <c r="BJ46" s="394">
        <f t="shared" si="32"/>
        <v>0.12061275388224146</v>
      </c>
      <c r="BK46" s="161">
        <v>84.654872999999995</v>
      </c>
      <c r="BL46" s="393">
        <f>(IFERROR(BK46/BH46-1,0))</f>
        <v>0.22138328432715815</v>
      </c>
      <c r="BM46" s="394">
        <f t="shared" si="33"/>
        <v>-0.16465498417978208</v>
      </c>
      <c r="BN46" s="161">
        <v>62.881940999999998</v>
      </c>
      <c r="BO46" s="393">
        <f>(IFERROR(BN46/BK46-1,0))</f>
        <v>-0.25719644042227785</v>
      </c>
      <c r="BP46" s="395">
        <f t="shared" si="34"/>
        <v>0.65124482764443048</v>
      </c>
      <c r="BQ46" s="392">
        <v>87.134159999999994</v>
      </c>
      <c r="BR46" s="393">
        <f>(IFERROR(BQ46/BN46-1,0))</f>
        <v>0.38567860047449876</v>
      </c>
      <c r="BS46" s="394">
        <f t="shared" si="35"/>
        <v>0.14179542919689547</v>
      </c>
      <c r="BT46" s="161">
        <v>108.75984596400001</v>
      </c>
      <c r="BU46" s="393">
        <f>(IFERROR(BT46/BQ46-1,0))</f>
        <v>0.24818837943695127</v>
      </c>
      <c r="BV46" s="394">
        <f t="shared" si="36"/>
        <v>0.56916493001443813</v>
      </c>
      <c r="BW46" s="161">
        <v>93.175074999999993</v>
      </c>
      <c r="BX46" s="393">
        <f>(IFERROR(BW46/BT46-1,0))</f>
        <v>-0.14329526514002822</v>
      </c>
      <c r="BY46" s="394">
        <f t="shared" si="37"/>
        <v>0.1006463266444213</v>
      </c>
      <c r="BZ46" s="161">
        <v>148.00737699999999</v>
      </c>
      <c r="CA46" s="393">
        <f>(IFERROR(BZ46/BW46-1,0))</f>
        <v>0.58848680293522704</v>
      </c>
      <c r="CB46" s="394">
        <f t="shared" si="38"/>
        <v>1.3537342303094619</v>
      </c>
    </row>
    <row r="47" spans="1:80" ht="16.2" customHeight="1">
      <c r="A47" s="173">
        <f t="shared" si="5"/>
        <v>46</v>
      </c>
      <c r="B47" s="33"/>
      <c r="C47" s="34" t="s">
        <v>240</v>
      </c>
      <c r="D47" s="35" t="s">
        <v>63</v>
      </c>
      <c r="E47" s="390">
        <v>12548.17022</v>
      </c>
      <c r="F47" s="391">
        <v>16398.090262999998</v>
      </c>
      <c r="G47" s="391">
        <v>19235.430006999999</v>
      </c>
      <c r="H47" s="391">
        <v>25470.489287</v>
      </c>
      <c r="I47" s="392">
        <v>30513.500233999999</v>
      </c>
      <c r="J47" s="393">
        <f t="shared" si="11"/>
        <v>0.19799427055270291</v>
      </c>
      <c r="K47" s="394">
        <f t="shared" si="12"/>
        <v>1.4317091415739496</v>
      </c>
      <c r="L47" s="161">
        <v>38156.172624999999</v>
      </c>
      <c r="M47" s="393">
        <f t="shared" si="13"/>
        <v>0.25046855760205666</v>
      </c>
      <c r="N47" s="394">
        <f t="shared" si="14"/>
        <v>1.3268668493119637</v>
      </c>
      <c r="O47" s="161">
        <v>47667.775866999997</v>
      </c>
      <c r="P47" s="393">
        <f t="shared" si="15"/>
        <v>0.24928085254986954</v>
      </c>
      <c r="Q47" s="394">
        <f t="shared" si="16"/>
        <v>1.4781237461108554</v>
      </c>
      <c r="R47" s="161">
        <v>57996.804024999998</v>
      </c>
      <c r="S47" s="393">
        <f t="shared" si="17"/>
        <v>0.21668785610680663</v>
      </c>
      <c r="T47" s="395">
        <f t="shared" si="18"/>
        <v>1.2770196273615069</v>
      </c>
      <c r="U47" s="392">
        <v>66439.928461000003</v>
      </c>
      <c r="V47" s="393">
        <f>(IFERROR(U47/R47-1,0))</f>
        <v>0.14557913281498291</v>
      </c>
      <c r="W47" s="394">
        <f t="shared" si="19"/>
        <v>1.1773945287000731</v>
      </c>
      <c r="X47" s="161">
        <v>71159.870613000006</v>
      </c>
      <c r="Y47" s="393">
        <f>(IFERROR(X47/U47-1,0))</f>
        <v>7.1040747052739439E-2</v>
      </c>
      <c r="Z47" s="394">
        <f t="shared" si="20"/>
        <v>0.86496353584415653</v>
      </c>
      <c r="AA47" s="161">
        <v>79986.788929999995</v>
      </c>
      <c r="AB47" s="393">
        <f>(IFERROR(AA47/X47-1,0))</f>
        <v>0.12404348463482773</v>
      </c>
      <c r="AC47" s="394">
        <f t="shared" si="21"/>
        <v>0.67800547592517701</v>
      </c>
      <c r="AD47" s="161">
        <v>93200.865967999998</v>
      </c>
      <c r="AE47" s="393">
        <f>(IFERROR(AD47/AA47-1,0))</f>
        <v>0.16520324437032019</v>
      </c>
      <c r="AF47" s="395">
        <f t="shared" si="22"/>
        <v>0.60700003275740855</v>
      </c>
      <c r="AG47" s="392">
        <v>98880.569956000007</v>
      </c>
      <c r="AH47" s="393">
        <f>(IFERROR(AG47/AD47-1,0))</f>
        <v>6.0940463685714041E-2</v>
      </c>
      <c r="AI47" s="394">
        <f t="shared" si="23"/>
        <v>0.48827026528245798</v>
      </c>
      <c r="AJ47" s="161">
        <v>110919.733731</v>
      </c>
      <c r="AK47" s="393">
        <f>(IFERROR(AJ47/AG47-1,0))</f>
        <v>0.12175459526939614</v>
      </c>
      <c r="AL47" s="394">
        <f t="shared" si="24"/>
        <v>0.55873995800571863</v>
      </c>
      <c r="AM47" s="161">
        <v>123443.20976500001</v>
      </c>
      <c r="AN47" s="393">
        <f>(IFERROR(AM47/AJ47-1,0))</f>
        <v>0.1129057527704822</v>
      </c>
      <c r="AO47" s="394">
        <f t="shared" si="25"/>
        <v>0.54329497928752546</v>
      </c>
      <c r="AP47" s="161">
        <v>133122.99226999999</v>
      </c>
      <c r="AQ47" s="393">
        <f>(IFERROR(AP47/AM47-1,0))</f>
        <v>7.8414863996387307E-2</v>
      </c>
      <c r="AR47" s="395">
        <f t="shared" si="26"/>
        <v>0.42834501468802899</v>
      </c>
      <c r="AS47" s="392">
        <v>141668.24279799999</v>
      </c>
      <c r="AT47" s="393">
        <f>(IFERROR(AS47/AP47-1,0))</f>
        <v>6.4190643421449867E-2</v>
      </c>
      <c r="AU47" s="394">
        <f t="shared" si="27"/>
        <v>0.43272073432666991</v>
      </c>
      <c r="AV47" s="161">
        <v>155476.23722099999</v>
      </c>
      <c r="AW47" s="393">
        <f>(IFERROR(AV47/AS47-1,0))</f>
        <v>9.7467111543751983E-2</v>
      </c>
      <c r="AX47" s="394">
        <f t="shared" si="28"/>
        <v>0.40170041877360974</v>
      </c>
      <c r="AY47" s="161">
        <v>174192.45452100001</v>
      </c>
      <c r="AZ47" s="393">
        <f>(IFERROR(AY47/AV47-1,0))</f>
        <v>0.12037992193878511</v>
      </c>
      <c r="BA47" s="394">
        <f t="shared" si="29"/>
        <v>0.41111410544664073</v>
      </c>
      <c r="BB47" s="161">
        <v>204230.32649400001</v>
      </c>
      <c r="BC47" s="393">
        <f>(IFERROR(BB47/AY47-1,0))</f>
        <v>0.1724407182595773</v>
      </c>
      <c r="BD47" s="395">
        <f t="shared" si="30"/>
        <v>0.53414765557387822</v>
      </c>
      <c r="BE47" s="392">
        <v>215534.053396</v>
      </c>
      <c r="BF47" s="393">
        <f>(IFERROR(BE47/BB47-1,0))</f>
        <v>5.5347935324052244E-2</v>
      </c>
      <c r="BG47" s="394">
        <f t="shared" si="31"/>
        <v>0.52139992096409915</v>
      </c>
      <c r="BH47" s="161">
        <v>234092.575984</v>
      </c>
      <c r="BI47" s="393">
        <f>(IFERROR(BH47/BE47-1,0))</f>
        <v>8.6104827963785713E-2</v>
      </c>
      <c r="BJ47" s="394">
        <f t="shared" si="32"/>
        <v>0.50564858121213518</v>
      </c>
      <c r="BK47" s="161">
        <v>255285.99824099999</v>
      </c>
      <c r="BL47" s="393">
        <f>(IFERROR(BK47/BH47-1,0))</f>
        <v>9.0534363031011145E-2</v>
      </c>
      <c r="BM47" s="394">
        <f t="shared" si="33"/>
        <v>0.46553993364978763</v>
      </c>
      <c r="BN47" s="161">
        <v>270984.07803400001</v>
      </c>
      <c r="BO47" s="393">
        <f>(IFERROR(BN47/BK47-1,0))</f>
        <v>6.1492130007774204E-2</v>
      </c>
      <c r="BP47" s="395">
        <f t="shared" si="34"/>
        <v>0.32685523587977583</v>
      </c>
      <c r="BQ47" s="392">
        <v>264274.108183</v>
      </c>
      <c r="BR47" s="393">
        <f>(IFERROR(BQ47/BN47-1,0))</f>
        <v>-2.4761491153580284E-2</v>
      </c>
      <c r="BS47" s="394">
        <f t="shared" si="35"/>
        <v>0.22613621383276294</v>
      </c>
      <c r="BT47" s="161">
        <v>290854.80744496803</v>
      </c>
      <c r="BU47" s="393">
        <f>(IFERROR(BT47/BQ47-1,0))</f>
        <v>0.10058003579965491</v>
      </c>
      <c r="BV47" s="394">
        <f t="shared" si="36"/>
        <v>0.24247770875419672</v>
      </c>
      <c r="BW47" s="161">
        <v>307343.471097</v>
      </c>
      <c r="BX47" s="393">
        <f>(IFERROR(BW47/BT47-1,0))</f>
        <v>5.6690359691413228E-2</v>
      </c>
      <c r="BY47" s="394">
        <f t="shared" si="37"/>
        <v>0.20391824547641546</v>
      </c>
      <c r="BZ47" s="161">
        <v>336072.66356910742</v>
      </c>
      <c r="CA47" s="393">
        <f>(IFERROR(BZ47/BW47-1,0))</f>
        <v>9.3475850876429512E-2</v>
      </c>
      <c r="CB47" s="394">
        <f t="shared" si="38"/>
        <v>0.2401933944138992</v>
      </c>
    </row>
    <row r="48" spans="1:80" s="32" customFormat="1" ht="16.2" customHeight="1">
      <c r="A48" s="173">
        <f t="shared" si="5"/>
        <v>47</v>
      </c>
      <c r="B48" s="29" t="s">
        <v>64</v>
      </c>
      <c r="C48" s="30"/>
      <c r="D48" s="31" t="s">
        <v>65</v>
      </c>
      <c r="E48" s="397">
        <v>0</v>
      </c>
      <c r="F48" s="398">
        <v>0</v>
      </c>
      <c r="G48" s="398">
        <v>0</v>
      </c>
      <c r="H48" s="398">
        <v>0</v>
      </c>
      <c r="I48" s="386">
        <v>0</v>
      </c>
      <c r="J48" s="399">
        <f t="shared" si="11"/>
        <v>0</v>
      </c>
      <c r="K48" s="400">
        <f t="shared" si="12"/>
        <v>0</v>
      </c>
      <c r="L48" s="162">
        <v>0</v>
      </c>
      <c r="M48" s="399">
        <f t="shared" si="13"/>
        <v>0</v>
      </c>
      <c r="N48" s="400">
        <f t="shared" si="14"/>
        <v>0</v>
      </c>
      <c r="O48" s="162">
        <v>0</v>
      </c>
      <c r="P48" s="399">
        <f t="shared" si="15"/>
        <v>0</v>
      </c>
      <c r="Q48" s="400">
        <f t="shared" si="16"/>
        <v>0</v>
      </c>
      <c r="R48" s="162">
        <v>0</v>
      </c>
      <c r="S48" s="399">
        <f t="shared" si="17"/>
        <v>0</v>
      </c>
      <c r="T48" s="401">
        <f t="shared" si="18"/>
        <v>0</v>
      </c>
      <c r="U48" s="386">
        <v>0</v>
      </c>
      <c r="V48" s="399">
        <v>0</v>
      </c>
      <c r="W48" s="400">
        <f t="shared" si="19"/>
        <v>0</v>
      </c>
      <c r="X48" s="162">
        <v>0</v>
      </c>
      <c r="Y48" s="399">
        <v>0</v>
      </c>
      <c r="Z48" s="400">
        <f t="shared" si="20"/>
        <v>0</v>
      </c>
      <c r="AA48" s="162">
        <v>0</v>
      </c>
      <c r="AB48" s="399">
        <v>0</v>
      </c>
      <c r="AC48" s="400">
        <f t="shared" si="21"/>
        <v>0</v>
      </c>
      <c r="AD48" s="162">
        <v>0</v>
      </c>
      <c r="AE48" s="399">
        <v>0</v>
      </c>
      <c r="AF48" s="401">
        <f t="shared" si="22"/>
        <v>0</v>
      </c>
      <c r="AG48" s="386">
        <v>0</v>
      </c>
      <c r="AH48" s="399">
        <v>0</v>
      </c>
      <c r="AI48" s="400">
        <f t="shared" si="23"/>
        <v>0</v>
      </c>
      <c r="AJ48" s="162">
        <v>0</v>
      </c>
      <c r="AK48" s="399">
        <v>0</v>
      </c>
      <c r="AL48" s="400">
        <f t="shared" si="24"/>
        <v>0</v>
      </c>
      <c r="AM48" s="162">
        <v>0</v>
      </c>
      <c r="AN48" s="399">
        <v>0</v>
      </c>
      <c r="AO48" s="400">
        <f t="shared" si="25"/>
        <v>0</v>
      </c>
      <c r="AP48" s="162">
        <v>0</v>
      </c>
      <c r="AQ48" s="399">
        <v>0</v>
      </c>
      <c r="AR48" s="401">
        <f t="shared" si="26"/>
        <v>0</v>
      </c>
      <c r="AS48" s="386">
        <v>0</v>
      </c>
      <c r="AT48" s="399">
        <v>0</v>
      </c>
      <c r="AU48" s="400">
        <f t="shared" si="27"/>
        <v>0</v>
      </c>
      <c r="AV48" s="162">
        <v>0</v>
      </c>
      <c r="AW48" s="399">
        <v>0</v>
      </c>
      <c r="AX48" s="400">
        <f t="shared" si="28"/>
        <v>0</v>
      </c>
      <c r="AY48" s="162">
        <v>0</v>
      </c>
      <c r="AZ48" s="399">
        <v>0</v>
      </c>
      <c r="BA48" s="400">
        <f t="shared" si="29"/>
        <v>0</v>
      </c>
      <c r="BB48" s="162">
        <v>0</v>
      </c>
      <c r="BC48" s="399">
        <v>0</v>
      </c>
      <c r="BD48" s="401">
        <f t="shared" si="30"/>
        <v>0</v>
      </c>
      <c r="BE48" s="386">
        <v>0</v>
      </c>
      <c r="BF48" s="399">
        <v>0</v>
      </c>
      <c r="BG48" s="400">
        <f t="shared" si="31"/>
        <v>0</v>
      </c>
      <c r="BH48" s="162">
        <v>0</v>
      </c>
      <c r="BI48" s="399">
        <v>0</v>
      </c>
      <c r="BJ48" s="400">
        <f t="shared" si="32"/>
        <v>0</v>
      </c>
      <c r="BK48" s="162">
        <v>0</v>
      </c>
      <c r="BL48" s="399">
        <v>0</v>
      </c>
      <c r="BM48" s="400">
        <f t="shared" si="33"/>
        <v>0</v>
      </c>
      <c r="BN48" s="162">
        <v>0</v>
      </c>
      <c r="BO48" s="399">
        <v>0</v>
      </c>
      <c r="BP48" s="401">
        <f t="shared" si="34"/>
        <v>0</v>
      </c>
      <c r="BQ48" s="386">
        <v>0</v>
      </c>
      <c r="BR48" s="399">
        <v>0</v>
      </c>
      <c r="BS48" s="400">
        <f t="shared" si="35"/>
        <v>0</v>
      </c>
      <c r="BT48" s="162">
        <v>0</v>
      </c>
      <c r="BU48" s="399">
        <v>0</v>
      </c>
      <c r="BV48" s="400">
        <f t="shared" si="36"/>
        <v>0</v>
      </c>
      <c r="BW48" s="162">
        <v>0</v>
      </c>
      <c r="BX48" s="399">
        <v>0</v>
      </c>
      <c r="BY48" s="400">
        <f t="shared" si="37"/>
        <v>0</v>
      </c>
      <c r="BZ48" s="162">
        <v>-1320.893714</v>
      </c>
      <c r="CA48" s="399">
        <v>0</v>
      </c>
      <c r="CB48" s="400">
        <f t="shared" si="38"/>
        <v>0</v>
      </c>
    </row>
    <row r="49" spans="1:80" s="22" customFormat="1" ht="16.2" customHeight="1" thickBot="1">
      <c r="A49" s="173">
        <f t="shared" si="5"/>
        <v>48</v>
      </c>
      <c r="B49" s="37" t="s">
        <v>208</v>
      </c>
      <c r="C49" s="38"/>
      <c r="D49" s="28" t="s">
        <v>357</v>
      </c>
      <c r="E49" s="402">
        <f>E24+E41</f>
        <v>63789.221331000001</v>
      </c>
      <c r="F49" s="403">
        <f>F24+F41</f>
        <v>67506.482050999999</v>
      </c>
      <c r="G49" s="403">
        <f>G24+G41</f>
        <v>65963.596541999999</v>
      </c>
      <c r="H49" s="403">
        <f>H24+H41</f>
        <v>75677.204371</v>
      </c>
      <c r="I49" s="404">
        <f>I24+I41</f>
        <v>82848.05668400001</v>
      </c>
      <c r="J49" s="405">
        <f t="shared" si="11"/>
        <v>9.4755777153786136E-2</v>
      </c>
      <c r="K49" s="406">
        <f t="shared" si="12"/>
        <v>0.2987783038470464</v>
      </c>
      <c r="L49" s="407">
        <f>L24+L41</f>
        <v>87242.541884999999</v>
      </c>
      <c r="M49" s="405">
        <f t="shared" si="13"/>
        <v>5.3042707057830984E-2</v>
      </c>
      <c r="N49" s="406">
        <f t="shared" si="14"/>
        <v>0.2923579963638121</v>
      </c>
      <c r="O49" s="407">
        <f>O24+O41</f>
        <v>100126.03049199999</v>
      </c>
      <c r="P49" s="405">
        <f t="shared" si="15"/>
        <v>0.14767438371961417</v>
      </c>
      <c r="Q49" s="406">
        <f t="shared" si="16"/>
        <v>0.51789829149549571</v>
      </c>
      <c r="R49" s="407">
        <f>R24+R41</f>
        <v>113657.441301</v>
      </c>
      <c r="S49" s="405">
        <f t="shared" si="17"/>
        <v>0.13514378571195995</v>
      </c>
      <c r="T49" s="408">
        <f t="shared" si="18"/>
        <v>0.50187156417414225</v>
      </c>
      <c r="U49" s="404">
        <f>U24+U41</f>
        <v>125213.273652</v>
      </c>
      <c r="V49" s="405">
        <f>IFERROR(U49/R49-1,0)</f>
        <v>0.10167246612913439</v>
      </c>
      <c r="W49" s="406">
        <f t="shared" si="19"/>
        <v>0.51136041886401618</v>
      </c>
      <c r="X49" s="407">
        <f>X24+X41</f>
        <v>123101.55938000001</v>
      </c>
      <c r="Y49" s="405">
        <f>IFERROR(X49/U49-1,0)</f>
        <v>-1.6864939398270162E-2</v>
      </c>
      <c r="Z49" s="406">
        <f t="shared" si="20"/>
        <v>0.41102673902220865</v>
      </c>
      <c r="AA49" s="407">
        <f>AA24+AA41</f>
        <v>123711.197776</v>
      </c>
      <c r="AB49" s="405">
        <f>IFERROR(AA49/X49-1,0)</f>
        <v>4.9523206616588489E-3</v>
      </c>
      <c r="AC49" s="406">
        <f t="shared" si="21"/>
        <v>0.23555480196415512</v>
      </c>
      <c r="AD49" s="407">
        <f>AD24+AD41</f>
        <v>137526.11636800002</v>
      </c>
      <c r="AE49" s="405">
        <f>IFERROR(AD49/AA49-1,0)</f>
        <v>0.11167072051969185</v>
      </c>
      <c r="AF49" s="408">
        <f t="shared" si="22"/>
        <v>0.21000538806595515</v>
      </c>
      <c r="AG49" s="404">
        <f>AG24+AG41</f>
        <v>148752.202728</v>
      </c>
      <c r="AH49" s="405">
        <f>IFERROR(AG49/AD49-1,0)</f>
        <v>8.1628760096450259E-2</v>
      </c>
      <c r="AI49" s="406">
        <f t="shared" si="23"/>
        <v>0.18799068492866633</v>
      </c>
      <c r="AJ49" s="407">
        <f>AJ24+AJ41</f>
        <v>159020.246201</v>
      </c>
      <c r="AK49" s="405">
        <f>IFERROR(AJ49/AG49-1,0)</f>
        <v>6.90278415021226E-2</v>
      </c>
      <c r="AL49" s="406">
        <f t="shared" si="24"/>
        <v>0.29178092464388072</v>
      </c>
      <c r="AM49" s="407">
        <f>AM24+AM41</f>
        <v>173655.54205699998</v>
      </c>
      <c r="AN49" s="405">
        <f>IFERROR(AM49/AJ49-1,0)</f>
        <v>9.2034166753214075E-2</v>
      </c>
      <c r="AO49" s="406">
        <f t="shared" si="25"/>
        <v>0.40371724774205675</v>
      </c>
      <c r="AP49" s="407">
        <f>AP24+AP41</f>
        <v>216379.20533599998</v>
      </c>
      <c r="AQ49" s="405">
        <f>IFERROR(AP49/AM49-1,0)</f>
        <v>0.24602533712961816</v>
      </c>
      <c r="AR49" s="408">
        <f t="shared" si="26"/>
        <v>0.57336810673109162</v>
      </c>
      <c r="AS49" s="404">
        <f>AS24+AS41</f>
        <v>304075.81478800002</v>
      </c>
      <c r="AT49" s="405">
        <f>IFERROR(AS49/AP49-1,0)</f>
        <v>0.40529130013127723</v>
      </c>
      <c r="AU49" s="406">
        <f t="shared" si="27"/>
        <v>1.044176887545095</v>
      </c>
      <c r="AV49" s="407">
        <f>AV24+AV41</f>
        <v>312182.549673</v>
      </c>
      <c r="AW49" s="405">
        <f>IFERROR(AV49/AS49-1,0)</f>
        <v>2.6660242251268729E-2</v>
      </c>
      <c r="AX49" s="406">
        <f t="shared" si="28"/>
        <v>0.96316228361515921</v>
      </c>
      <c r="AY49" s="407">
        <f>AY24+AY41</f>
        <v>334294.15941900003</v>
      </c>
      <c r="AZ49" s="405">
        <f>IFERROR(AY49/AV49-1,0)</f>
        <v>7.0829102296592561E-2</v>
      </c>
      <c r="BA49" s="406">
        <f t="shared" si="29"/>
        <v>0.92504169725416929</v>
      </c>
      <c r="BB49" s="407">
        <f>BB24+BB41</f>
        <v>331411.10829900001</v>
      </c>
      <c r="BC49" s="405">
        <f>IFERROR(BB49/AY49-1,0)</f>
        <v>-8.6242940200054186E-3</v>
      </c>
      <c r="BD49" s="408">
        <f t="shared" si="30"/>
        <v>0.5316218015699572</v>
      </c>
      <c r="BE49" s="404">
        <f>BE24+BE41</f>
        <v>352378.25723500003</v>
      </c>
      <c r="BF49" s="405">
        <f>IFERROR(BE49/BB49-1,0)</f>
        <v>6.3266282906496274E-2</v>
      </c>
      <c r="BG49" s="406">
        <f t="shared" si="31"/>
        <v>0.15884999759246288</v>
      </c>
      <c r="BH49" s="407">
        <f>BH24+BH41</f>
        <v>359536.76952600002</v>
      </c>
      <c r="BI49" s="405">
        <f>IFERROR(BH49/BE49-1,0)</f>
        <v>2.0314852417883333E-2</v>
      </c>
      <c r="BJ49" s="406">
        <f t="shared" si="32"/>
        <v>0.15168759401382892</v>
      </c>
      <c r="BK49" s="407">
        <f>BK24+BK41</f>
        <v>363110.049245</v>
      </c>
      <c r="BL49" s="405">
        <f>IFERROR(BK49/BH49-1,0)</f>
        <v>9.9385654594128514E-3</v>
      </c>
      <c r="BM49" s="406">
        <f t="shared" si="33"/>
        <v>8.6199202152025922E-2</v>
      </c>
      <c r="BN49" s="407">
        <f>BN24+BN41</f>
        <v>375443.02175399999</v>
      </c>
      <c r="BO49" s="405">
        <f>IFERROR(BN49/BK49-1,0)</f>
        <v>3.3964833897170976E-2</v>
      </c>
      <c r="BP49" s="408">
        <f t="shared" si="34"/>
        <v>0.13286191184416873</v>
      </c>
      <c r="BQ49" s="404">
        <f>BQ24+BQ41</f>
        <v>402862.55731200002</v>
      </c>
      <c r="BR49" s="405">
        <f>IFERROR(BQ49/BN49-1,0)</f>
        <v>7.303248154647024E-2</v>
      </c>
      <c r="BS49" s="406">
        <f t="shared" si="35"/>
        <v>0.14326735273945168</v>
      </c>
      <c r="BT49" s="407">
        <f>BT24+BT41</f>
        <v>418525.08781293203</v>
      </c>
      <c r="BU49" s="405">
        <f>IFERROR(BT49/BQ49-1,0)</f>
        <v>3.8878099283875756E-2</v>
      </c>
      <c r="BV49" s="406">
        <f t="shared" si="36"/>
        <v>0.16406755382683125</v>
      </c>
      <c r="BW49" s="407">
        <f>BW24+BW41</f>
        <v>433669.19069299998</v>
      </c>
      <c r="BX49" s="405">
        <f>IFERROR(BW49/BT49-1,0)</f>
        <v>3.6184456609771765E-2</v>
      </c>
      <c r="BY49" s="406">
        <f t="shared" si="37"/>
        <v>0.19431888925880947</v>
      </c>
      <c r="BZ49" s="407">
        <f>BZ24+BZ41</f>
        <v>608602.23230230971</v>
      </c>
      <c r="CA49" s="405">
        <f>IFERROR(BZ49/BW49-1,0)</f>
        <v>0.40337899339763594</v>
      </c>
      <c r="CB49" s="406">
        <f t="shared" si="38"/>
        <v>0.6210242221550244</v>
      </c>
    </row>
    <row r="50" spans="1:80" ht="16.2" customHeight="1">
      <c r="E50" s="409" t="b">
        <f>E49=E3</f>
        <v>0</v>
      </c>
      <c r="F50" s="368" t="b">
        <f>F49=F3</f>
        <v>1</v>
      </c>
      <c r="G50" s="368" t="b">
        <f>G49=G3</f>
        <v>1</v>
      </c>
      <c r="H50" s="368" t="b">
        <f>H49=H3</f>
        <v>1</v>
      </c>
      <c r="I50" s="369" t="b">
        <f>I49=I3</f>
        <v>1</v>
      </c>
      <c r="L50" s="369" t="b">
        <f>L49=L3</f>
        <v>1</v>
      </c>
      <c r="O50" s="369" t="b">
        <f>O49=O3</f>
        <v>1</v>
      </c>
      <c r="R50" s="369" t="b">
        <f>R49=R3</f>
        <v>1</v>
      </c>
      <c r="U50" s="369" t="b">
        <f>U49=U3</f>
        <v>1</v>
      </c>
      <c r="X50" s="369" t="b">
        <f>X49=X3</f>
        <v>1</v>
      </c>
      <c r="AA50" s="369" t="b">
        <f>AA49=AA3</f>
        <v>1</v>
      </c>
      <c r="AD50" s="369" t="b">
        <f>AD49=AD3</f>
        <v>1</v>
      </c>
      <c r="AG50" s="369" t="b">
        <f>AG49=AG3</f>
        <v>1</v>
      </c>
      <c r="AJ50" s="369" t="b">
        <f>AJ49=AJ3</f>
        <v>1</v>
      </c>
      <c r="AM50" s="369" t="b">
        <f>AM49=AM3</f>
        <v>1</v>
      </c>
      <c r="AP50" s="369" t="b">
        <f>AP49=AP3</f>
        <v>1</v>
      </c>
      <c r="AS50" s="369" t="b">
        <f>AS49=AS3</f>
        <v>1</v>
      </c>
      <c r="AV50" s="369" t="b">
        <f>AV49=AV3</f>
        <v>1</v>
      </c>
      <c r="AY50" s="369" t="b">
        <f>AY49=AY3</f>
        <v>1</v>
      </c>
      <c r="BB50" s="369" t="b">
        <f>BB49=BB3</f>
        <v>1</v>
      </c>
      <c r="BE50" s="369" t="b">
        <f>BE49=BE3</f>
        <v>1</v>
      </c>
      <c r="BH50" s="369" t="b">
        <f>BH49=BH3</f>
        <v>1</v>
      </c>
      <c r="BK50" s="369" t="b">
        <f>BK49=BK3</f>
        <v>1</v>
      </c>
      <c r="BQ50" s="369" t="b">
        <f>BQ49=BQ3</f>
        <v>1</v>
      </c>
      <c r="BT50" s="369" t="b">
        <f>BT49=BT3</f>
        <v>1</v>
      </c>
      <c r="BW50" s="369" t="b">
        <f>BW49=BW3</f>
        <v>1</v>
      </c>
      <c r="BZ50" s="369" t="b">
        <f>BZ49=BZ3</f>
        <v>1</v>
      </c>
    </row>
    <row r="51" spans="1:80" ht="16.2" customHeight="1">
      <c r="E51" s="409"/>
    </row>
    <row r="52" spans="1:80" ht="16.2" customHeight="1">
      <c r="C52" s="11" t="s">
        <v>242</v>
      </c>
      <c r="D52" s="11" t="s">
        <v>241</v>
      </c>
      <c r="E52" s="370"/>
      <c r="F52" s="370"/>
      <c r="G52" s="370"/>
      <c r="H52" s="370"/>
      <c r="I52" s="370"/>
      <c r="L52" s="370"/>
      <c r="O52" s="370"/>
      <c r="R52" s="370"/>
      <c r="U52" s="370"/>
      <c r="X52" s="370"/>
      <c r="AA52" s="370"/>
      <c r="AD52" s="370"/>
      <c r="AG52" s="370"/>
      <c r="AJ52" s="370"/>
      <c r="AM52" s="370"/>
      <c r="AP52" s="370"/>
      <c r="AS52" s="370"/>
      <c r="AV52" s="370"/>
      <c r="AY52" s="370"/>
      <c r="BB52" s="370"/>
      <c r="BE52" s="370"/>
      <c r="BH52" s="370"/>
      <c r="BK52" s="370"/>
      <c r="BN52" s="370"/>
      <c r="BQ52" s="370"/>
      <c r="BT52" s="370"/>
      <c r="BW52" s="370"/>
      <c r="BZ52" s="370"/>
    </row>
    <row r="53" spans="1:80" ht="16.2" customHeight="1">
      <c r="C53" s="40" t="s">
        <v>45</v>
      </c>
      <c r="D53" s="41" t="s">
        <v>46</v>
      </c>
      <c r="E53" s="370"/>
      <c r="F53" s="370"/>
      <c r="G53" s="370"/>
      <c r="H53" s="161"/>
      <c r="I53" s="161"/>
      <c r="K53" s="161"/>
      <c r="L53" s="161"/>
      <c r="N53" s="161"/>
      <c r="O53" s="161"/>
      <c r="Q53" s="161"/>
      <c r="R53" s="161"/>
      <c r="T53" s="161"/>
      <c r="U53" s="161"/>
      <c r="W53" s="161"/>
      <c r="X53" s="161"/>
      <c r="Z53" s="161"/>
      <c r="AA53" s="161"/>
      <c r="AC53" s="161"/>
      <c r="AD53" s="161">
        <f>ROUND(AD9,0)</f>
        <v>9940</v>
      </c>
      <c r="AF53" s="161"/>
      <c r="AG53" s="161">
        <f>ROUND(AG9,0)</f>
        <v>9189</v>
      </c>
      <c r="AH53" s="370">
        <f>AG53/AD53-1</f>
        <v>-7.5553319919517081E-2</v>
      </c>
      <c r="AI53" s="161"/>
      <c r="AJ53" s="161">
        <f>ROUND(AJ9,0)</f>
        <v>10024</v>
      </c>
      <c r="AK53" s="370">
        <f>AJ53/AG53-1</f>
        <v>9.0869517901839059E-2</v>
      </c>
      <c r="AL53" s="161"/>
      <c r="AM53" s="161">
        <f>ROUND(AM9,0)</f>
        <v>12690</v>
      </c>
      <c r="AN53" s="370">
        <f>AM53/AJ53-1</f>
        <v>0.26596169193934549</v>
      </c>
      <c r="AO53" s="161"/>
      <c r="AP53" s="161">
        <f>ROUND(AP9,0)</f>
        <v>16465</v>
      </c>
      <c r="AQ53" s="370">
        <f>AP53/AM53-1</f>
        <v>0.29747832939322305</v>
      </c>
      <c r="AR53" s="161"/>
      <c r="AS53" s="161">
        <f>ROUND(AS9,0)</f>
        <v>18897</v>
      </c>
      <c r="AT53" s="370">
        <f>IFERROR(AS53/AP53-1,0)</f>
        <v>0.14770725781961747</v>
      </c>
      <c r="AU53" s="161">
        <f t="shared" ref="AU53" si="194">IFERROR(AS53/AG53-1,)</f>
        <v>1.0564805746000654</v>
      </c>
      <c r="AV53" s="161">
        <f>ROUND(AV9,0)</f>
        <v>22426</v>
      </c>
      <c r="AW53" s="370">
        <f>IFERROR(AV53/AS53-1,0)</f>
        <v>0.1867492194528233</v>
      </c>
      <c r="AX53" s="161">
        <f t="shared" ref="AX53" si="195">IFERROR(AV53/AJ53-1,)</f>
        <v>1.2372306464485234</v>
      </c>
      <c r="AY53" s="161">
        <f>ROUND(AY9,0)</f>
        <v>25110</v>
      </c>
      <c r="AZ53" s="370">
        <f>IFERROR(AY53/AV53-1,0)</f>
        <v>0.11968251137073049</v>
      </c>
      <c r="BA53" s="161">
        <f t="shared" ref="BA53" si="196">IFERROR(AY53/AM53-1,)</f>
        <v>0.97872340425531923</v>
      </c>
      <c r="BB53" s="161">
        <f>ROUND(BB9,0)</f>
        <v>23398</v>
      </c>
      <c r="BC53" s="370">
        <f>IFERROR(BB53/AY53-1,0)</f>
        <v>-6.8180007964954159E-2</v>
      </c>
      <c r="BD53" s="161">
        <f t="shared" ref="BD53" si="197">IFERROR(BB53/AP53-1,)</f>
        <v>0.42107500759186145</v>
      </c>
      <c r="BE53" s="161">
        <f t="shared" ref="BE53" si="198">ROUND(BE9,0)</f>
        <v>22445</v>
      </c>
      <c r="BF53" s="370">
        <f>BE53/BB53-1</f>
        <v>-4.0729976921104361E-2</v>
      </c>
      <c r="BG53" s="161"/>
      <c r="BH53" s="161">
        <f t="shared" ref="BH53" si="199">ROUND(BH9,0)</f>
        <v>22394</v>
      </c>
      <c r="BI53" s="370">
        <f>BH53/BE53-1</f>
        <v>-2.2722209846290919E-3</v>
      </c>
      <c r="BJ53" s="161"/>
      <c r="BK53" s="161">
        <f>ROUND(BK9,0)</f>
        <v>21607</v>
      </c>
      <c r="BL53" s="370">
        <f>BK53/BH53-1</f>
        <v>-3.5143341966598185E-2</v>
      </c>
      <c r="BM53" s="161"/>
      <c r="BN53" s="161">
        <f>ROUND(BN9,0)</f>
        <v>19434</v>
      </c>
      <c r="BO53" s="370">
        <f>BN53/BK53-1</f>
        <v>-0.10056925996204935</v>
      </c>
      <c r="BP53" s="161"/>
      <c r="BQ53" s="161">
        <f t="shared" ref="BQ53" si="200">ROUND(BQ9,0)</f>
        <v>19356</v>
      </c>
      <c r="BR53" s="370">
        <f>BQ53/BN53-1</f>
        <v>-4.0135844396418374E-3</v>
      </c>
      <c r="BS53" s="161"/>
      <c r="BT53" s="161">
        <f t="shared" ref="BT53" si="201">ROUND(BT9,0)</f>
        <v>17860</v>
      </c>
      <c r="BU53" s="370">
        <f>BT53/BQ53-1</f>
        <v>-7.7288696011572622E-2</v>
      </c>
      <c r="BV53" s="161"/>
      <c r="BW53" s="161">
        <f t="shared" ref="BW53" si="202">ROUND(BW9,0)</f>
        <v>16737</v>
      </c>
      <c r="BX53" s="370">
        <f>BW53/BT53-1</f>
        <v>-6.2877939529675242E-2</v>
      </c>
      <c r="BY53" s="161"/>
      <c r="BZ53" s="161">
        <f t="shared" ref="BZ53" si="203">ROUND(BZ9,0)</f>
        <v>30000</v>
      </c>
      <c r="CA53" s="370">
        <f>BZ53/BW53-1</f>
        <v>0.7924359204158451</v>
      </c>
    </row>
    <row r="54" spans="1:80" ht="16.2" customHeight="1">
      <c r="C54" s="11" t="s">
        <v>66</v>
      </c>
      <c r="D54" s="11" t="s">
        <v>121</v>
      </c>
      <c r="E54" s="370"/>
      <c r="F54" s="370"/>
      <c r="G54" s="370"/>
      <c r="H54" s="161"/>
      <c r="I54" s="161"/>
      <c r="K54" s="161"/>
      <c r="L54" s="161"/>
      <c r="N54" s="161"/>
      <c r="O54" s="161"/>
      <c r="Q54" s="161"/>
      <c r="R54" s="161"/>
      <c r="T54" s="161"/>
      <c r="U54" s="161"/>
      <c r="W54" s="161"/>
      <c r="X54" s="161"/>
      <c r="Z54" s="161"/>
      <c r="AA54" s="161"/>
      <c r="AC54" s="161"/>
      <c r="AD54" s="161">
        <v>2536.692</v>
      </c>
      <c r="AF54" s="161"/>
      <c r="AG54" s="161"/>
      <c r="AI54" s="161"/>
      <c r="AJ54" s="161"/>
      <c r="AL54" s="161"/>
      <c r="AM54" s="161"/>
      <c r="AO54" s="161"/>
      <c r="AP54" s="161">
        <v>4604.2659999999996</v>
      </c>
      <c r="AR54" s="161"/>
      <c r="AS54" s="161">
        <v>4851.0420000000004</v>
      </c>
      <c r="AU54" s="161"/>
      <c r="AV54" s="161">
        <v>4974.872738</v>
      </c>
      <c r="AX54" s="161"/>
      <c r="AY54" s="161">
        <v>6369.4154689999996</v>
      </c>
      <c r="BA54" s="161"/>
      <c r="BB54" s="161">
        <v>5738.9257939999998</v>
      </c>
      <c r="BD54" s="161"/>
      <c r="BE54" s="161">
        <v>4616.30206</v>
      </c>
      <c r="BG54" s="161"/>
      <c r="BH54" s="161">
        <v>5433.2248920000002</v>
      </c>
      <c r="BJ54" s="161"/>
      <c r="BK54" s="161">
        <v>5799.1417949999995</v>
      </c>
      <c r="BM54" s="161"/>
      <c r="BN54" s="161">
        <v>5871.0150000000003</v>
      </c>
      <c r="BP54" s="161"/>
      <c r="BQ54" s="161">
        <v>4758.2633740000001</v>
      </c>
      <c r="BS54" s="161"/>
      <c r="BT54" s="161">
        <v>4740.9804660000009</v>
      </c>
      <c r="BV54" s="161"/>
      <c r="BW54" s="161">
        <v>4173.4588599999997</v>
      </c>
      <c r="BY54" s="161"/>
      <c r="BZ54" s="161">
        <v>11507.050241999999</v>
      </c>
    </row>
    <row r="55" spans="1:80" ht="16.2" customHeight="1">
      <c r="C55" s="11" t="s">
        <v>67</v>
      </c>
      <c r="D55" s="11" t="s">
        <v>122</v>
      </c>
      <c r="E55" s="370"/>
      <c r="F55" s="370"/>
      <c r="G55" s="370"/>
      <c r="H55" s="161"/>
      <c r="I55" s="161"/>
      <c r="K55" s="161"/>
      <c r="L55" s="161"/>
      <c r="N55" s="161"/>
      <c r="O55" s="161"/>
      <c r="Q55" s="161"/>
      <c r="R55" s="161"/>
      <c r="T55" s="161"/>
      <c r="U55" s="161"/>
      <c r="W55" s="161"/>
      <c r="X55" s="161"/>
      <c r="Z55" s="161"/>
      <c r="AA55" s="161"/>
      <c r="AC55" s="161"/>
      <c r="AD55" s="161">
        <v>916.61900000000003</v>
      </c>
      <c r="AF55" s="161"/>
      <c r="AG55" s="161"/>
      <c r="AI55" s="161"/>
      <c r="AJ55" s="161"/>
      <c r="AL55" s="161"/>
      <c r="AM55" s="161"/>
      <c r="AO55" s="161"/>
      <c r="AP55" s="161">
        <v>1830.5260000000001</v>
      </c>
      <c r="AR55" s="161"/>
      <c r="AS55" s="161">
        <v>2491.6460000000002</v>
      </c>
      <c r="AU55" s="161"/>
      <c r="AV55" s="161">
        <v>3631.4517209999999</v>
      </c>
      <c r="AX55" s="161"/>
      <c r="AY55" s="161">
        <v>3738.6529999999998</v>
      </c>
      <c r="BA55" s="161"/>
      <c r="BB55" s="161">
        <v>3045.7473890000001</v>
      </c>
      <c r="BD55" s="161"/>
      <c r="BE55" s="161">
        <v>2844.3973329999999</v>
      </c>
      <c r="BG55" s="161"/>
      <c r="BH55" s="161">
        <v>3004.0402510000004</v>
      </c>
      <c r="BJ55" s="161"/>
      <c r="BK55" s="161">
        <v>2897.5369819999996</v>
      </c>
      <c r="BM55" s="161"/>
      <c r="BN55" s="161">
        <v>2695.67</v>
      </c>
      <c r="BP55" s="161"/>
      <c r="BQ55" s="161">
        <v>2890.2065440000001</v>
      </c>
      <c r="BS55" s="161"/>
      <c r="BT55" s="161">
        <v>1990.112517</v>
      </c>
      <c r="BV55" s="161"/>
      <c r="BW55" s="161">
        <v>1917.32312</v>
      </c>
      <c r="BY55" s="161"/>
      <c r="BZ55" s="161">
        <v>4049.4464800000001</v>
      </c>
    </row>
    <row r="56" spans="1:80" ht="16.2" customHeight="1">
      <c r="C56" s="43" t="s">
        <v>68</v>
      </c>
      <c r="D56" s="43" t="s">
        <v>69</v>
      </c>
      <c r="E56" s="370"/>
      <c r="F56" s="370"/>
      <c r="G56" s="370"/>
      <c r="H56" s="161"/>
      <c r="I56" s="161"/>
      <c r="K56" s="161"/>
      <c r="L56" s="161"/>
      <c r="N56" s="161"/>
      <c r="O56" s="161"/>
      <c r="Q56" s="161"/>
      <c r="R56" s="161"/>
      <c r="T56" s="161"/>
      <c r="U56" s="161"/>
      <c r="W56" s="161"/>
      <c r="X56" s="161"/>
      <c r="Z56" s="161"/>
      <c r="AA56" s="161"/>
      <c r="AC56" s="161"/>
      <c r="AD56" s="161">
        <v>6486.9840000000004</v>
      </c>
      <c r="AF56" s="161"/>
      <c r="AG56" s="161"/>
      <c r="AI56" s="161"/>
      <c r="AJ56" s="161"/>
      <c r="AL56" s="161"/>
      <c r="AM56" s="161"/>
      <c r="AO56" s="161"/>
      <c r="AP56" s="161">
        <v>10030.572</v>
      </c>
      <c r="AR56" s="161"/>
      <c r="AS56" s="161">
        <v>11554.665999999999</v>
      </c>
      <c r="AU56" s="161"/>
      <c r="AV56" s="161">
        <v>13819.287678999999</v>
      </c>
      <c r="AX56" s="161"/>
      <c r="AY56" s="161">
        <v>15002.321</v>
      </c>
      <c r="BA56" s="161"/>
      <c r="BB56" s="161">
        <v>14612.993802999999</v>
      </c>
      <c r="BD56" s="161"/>
      <c r="BE56" s="161">
        <v>14984.099269999999</v>
      </c>
      <c r="BG56" s="161"/>
      <c r="BH56" s="161">
        <v>13956.642719000001</v>
      </c>
      <c r="BJ56" s="161"/>
      <c r="BK56" s="161">
        <v>12910.353472999999</v>
      </c>
      <c r="BM56" s="161"/>
      <c r="BN56" s="161">
        <v>10867.643</v>
      </c>
      <c r="BP56" s="161"/>
      <c r="BQ56" s="161">
        <v>10168.242468</v>
      </c>
      <c r="BS56" s="161"/>
      <c r="BT56" s="161">
        <v>9696.0660779999998</v>
      </c>
      <c r="BV56" s="161"/>
      <c r="BW56" s="161">
        <v>9230.8198080000002</v>
      </c>
      <c r="BY56" s="161"/>
      <c r="BZ56" s="161">
        <v>12932.859044000001</v>
      </c>
    </row>
    <row r="57" spans="1:80" ht="16.2" customHeight="1">
      <c r="C57" s="11" t="s">
        <v>70</v>
      </c>
      <c r="D57" s="11" t="s">
        <v>71</v>
      </c>
      <c r="E57" s="370"/>
      <c r="F57" s="370"/>
      <c r="G57" s="370"/>
      <c r="H57" s="161"/>
      <c r="I57" s="161"/>
      <c r="K57" s="161"/>
      <c r="L57" s="161"/>
      <c r="N57" s="161"/>
      <c r="O57" s="161"/>
      <c r="Q57" s="161"/>
      <c r="R57" s="161"/>
      <c r="T57" s="161"/>
      <c r="U57" s="161"/>
      <c r="W57" s="161"/>
      <c r="X57" s="161"/>
      <c r="Z57" s="161"/>
      <c r="AA57" s="161"/>
      <c r="AC57" s="161"/>
      <c r="AD57" s="161">
        <v>0</v>
      </c>
      <c r="AF57" s="161"/>
      <c r="AG57" s="161"/>
      <c r="AI57" s="161"/>
      <c r="AJ57" s="161"/>
      <c r="AL57" s="161"/>
      <c r="AM57" s="161"/>
      <c r="AO57" s="161"/>
      <c r="AP57" s="161">
        <v>0</v>
      </c>
      <c r="AR57" s="161"/>
      <c r="AS57" s="161">
        <v>0</v>
      </c>
      <c r="AU57" s="161"/>
      <c r="AV57" s="161">
        <v>0</v>
      </c>
      <c r="AX57" s="161"/>
      <c r="AY57" s="161" t="s">
        <v>29</v>
      </c>
      <c r="BA57" s="161"/>
      <c r="BB57" s="161" t="s">
        <v>29</v>
      </c>
      <c r="BD57" s="161"/>
      <c r="BE57" s="161">
        <v>0</v>
      </c>
      <c r="BG57" s="161"/>
      <c r="BH57" s="161">
        <v>0</v>
      </c>
      <c r="BJ57" s="161"/>
      <c r="BK57" s="161"/>
      <c r="BM57" s="161"/>
      <c r="BN57" s="161" t="s">
        <v>29</v>
      </c>
      <c r="BP57" s="161"/>
      <c r="BQ57" s="161">
        <v>1539.163382</v>
      </c>
      <c r="BS57" s="161"/>
      <c r="BT57" s="161">
        <v>1433.09691</v>
      </c>
      <c r="BV57" s="161"/>
      <c r="BW57" s="161">
        <v>1415.340371</v>
      </c>
      <c r="BY57" s="161"/>
      <c r="BZ57" s="161">
        <v>1344.6260520000001</v>
      </c>
    </row>
    <row r="58" spans="1:80" ht="16.2" customHeight="1">
      <c r="C58" s="11" t="s">
        <v>283</v>
      </c>
      <c r="D58" s="11" t="s">
        <v>118</v>
      </c>
      <c r="E58" s="370"/>
      <c r="F58" s="370"/>
      <c r="G58" s="370"/>
      <c r="H58" s="161"/>
      <c r="I58" s="161"/>
      <c r="K58" s="161"/>
      <c r="L58" s="161"/>
      <c r="N58" s="161"/>
      <c r="O58" s="161"/>
      <c r="Q58" s="161"/>
      <c r="R58" s="161"/>
      <c r="T58" s="161"/>
      <c r="U58" s="161"/>
      <c r="W58" s="161"/>
      <c r="X58" s="161"/>
      <c r="Z58" s="161"/>
      <c r="AA58" s="161"/>
      <c r="AC58" s="161"/>
      <c r="AD58" s="161"/>
      <c r="AF58" s="161"/>
      <c r="AG58" s="161"/>
      <c r="AI58" s="161"/>
      <c r="AJ58" s="161"/>
      <c r="AL58" s="161"/>
      <c r="AM58" s="161"/>
      <c r="AO58" s="161"/>
      <c r="AP58" s="161"/>
      <c r="AR58" s="161"/>
      <c r="AS58" s="161"/>
      <c r="AU58" s="161"/>
      <c r="AV58" s="161"/>
      <c r="AX58" s="161"/>
      <c r="AY58" s="161"/>
      <c r="BA58" s="161"/>
      <c r="BB58" s="161"/>
      <c r="BD58" s="161"/>
      <c r="BE58" s="161"/>
      <c r="BG58" s="161"/>
      <c r="BH58" s="161"/>
      <c r="BJ58" s="161"/>
      <c r="BK58" s="161"/>
      <c r="BM58" s="161"/>
      <c r="BN58" s="161"/>
      <c r="BP58" s="161"/>
      <c r="BQ58" s="161"/>
      <c r="BS58" s="161"/>
      <c r="BT58" s="161"/>
      <c r="BV58" s="161"/>
      <c r="BW58" s="161"/>
      <c r="BY58" s="161"/>
      <c r="BZ58" s="161">
        <v>165.82505</v>
      </c>
    </row>
    <row r="59" spans="1:80" s="42" customFormat="1" ht="16.2" customHeight="1">
      <c r="A59" s="173"/>
      <c r="B59" s="45"/>
      <c r="C59" s="44"/>
      <c r="D59" s="44"/>
      <c r="E59" s="370"/>
      <c r="F59" s="370"/>
      <c r="G59" s="370"/>
      <c r="H59" s="161"/>
      <c r="I59" s="161"/>
      <c r="J59" s="370"/>
      <c r="K59" s="161"/>
      <c r="L59" s="161"/>
      <c r="M59" s="370"/>
      <c r="N59" s="161"/>
      <c r="O59" s="161"/>
      <c r="P59" s="370"/>
      <c r="Q59" s="161"/>
      <c r="R59" s="161"/>
      <c r="S59" s="370"/>
      <c r="T59" s="161"/>
      <c r="U59" s="161"/>
      <c r="V59" s="370"/>
      <c r="W59" s="161"/>
      <c r="X59" s="161"/>
      <c r="Y59" s="370"/>
      <c r="Z59" s="161"/>
      <c r="AA59" s="161"/>
      <c r="AB59" s="370"/>
      <c r="AC59" s="161"/>
      <c r="AD59" s="161">
        <f>ROUND(SUM(AD54:AD56),0)</f>
        <v>9940</v>
      </c>
      <c r="AE59" s="370"/>
      <c r="AF59" s="161"/>
      <c r="AG59" s="161"/>
      <c r="AH59" s="370"/>
      <c r="AI59" s="161"/>
      <c r="AJ59" s="161"/>
      <c r="AK59" s="370"/>
      <c r="AL59" s="161"/>
      <c r="AM59" s="161"/>
      <c r="AN59" s="370"/>
      <c r="AO59" s="161"/>
      <c r="AP59" s="161">
        <f>ROUND(SUM(AP54:AP56),0)</f>
        <v>16465</v>
      </c>
      <c r="AQ59" s="370"/>
      <c r="AR59" s="161"/>
      <c r="AS59" s="161">
        <f>ROUND(SUM(AS54:AS56),0)</f>
        <v>18897</v>
      </c>
      <c r="AT59" s="370"/>
      <c r="AU59" s="161"/>
      <c r="AV59" s="161">
        <f>ROUND(SUM(AV54:AV56),0)</f>
        <v>22426</v>
      </c>
      <c r="AW59" s="370"/>
      <c r="AX59" s="161"/>
      <c r="AY59" s="161">
        <f>ROUND(SUM(AY54:AY56),0)</f>
        <v>25110</v>
      </c>
      <c r="AZ59" s="370"/>
      <c r="BA59" s="161"/>
      <c r="BB59" s="161">
        <f>ROUND(SUM(BB54:BB56),0)</f>
        <v>23398</v>
      </c>
      <c r="BC59" s="370"/>
      <c r="BD59" s="161"/>
      <c r="BE59" s="161">
        <f>ROUND(SUM(BE54:BE56),0)</f>
        <v>22445</v>
      </c>
      <c r="BF59" s="370"/>
      <c r="BG59" s="161"/>
      <c r="BH59" s="161">
        <f>ROUND(SUM(BH54:BH56),0)</f>
        <v>22394</v>
      </c>
      <c r="BI59" s="370"/>
      <c r="BJ59" s="161"/>
      <c r="BK59" s="161">
        <f>ROUND(SUM(BK54:BK56),0)</f>
        <v>21607</v>
      </c>
      <c r="BL59" s="370"/>
      <c r="BM59" s="161"/>
      <c r="BN59" s="161">
        <f>ROUND(SUM(BN54:BN56),0)</f>
        <v>19434</v>
      </c>
      <c r="BO59" s="370"/>
      <c r="BP59" s="161"/>
      <c r="BQ59" s="161">
        <f>ROUND(SUM(BQ54:BQ58),0)</f>
        <v>19356</v>
      </c>
      <c r="BR59" s="370"/>
      <c r="BS59" s="161"/>
      <c r="BT59" s="161">
        <f>ROUND(SUM(BT54:BT58),0)</f>
        <v>17860</v>
      </c>
      <c r="BU59" s="370"/>
      <c r="BV59" s="161"/>
      <c r="BW59" s="161">
        <f>ROUND(SUM(BW54:BW58),0)</f>
        <v>16737</v>
      </c>
      <c r="BX59" s="370"/>
      <c r="BY59" s="161"/>
      <c r="BZ59" s="161">
        <f>ROUND(SUM(BZ54:BZ58),0)</f>
        <v>30000</v>
      </c>
      <c r="CA59" s="370"/>
      <c r="CB59" s="370"/>
    </row>
    <row r="60" spans="1:80" ht="16.2" customHeight="1">
      <c r="E60" s="370"/>
      <c r="F60" s="370"/>
      <c r="G60" s="370"/>
      <c r="H60" s="161"/>
      <c r="I60" s="161"/>
      <c r="K60" s="161"/>
      <c r="L60" s="161"/>
      <c r="N60" s="161"/>
      <c r="O60" s="161"/>
      <c r="Q60" s="161"/>
      <c r="R60" s="161"/>
      <c r="T60" s="161"/>
      <c r="U60" s="161"/>
      <c r="W60" s="161"/>
      <c r="X60" s="161"/>
      <c r="Z60" s="161"/>
      <c r="AA60" s="161"/>
      <c r="AC60" s="161"/>
      <c r="AD60" s="161" t="b">
        <f>AD53=AD59</f>
        <v>1</v>
      </c>
      <c r="AF60" s="161"/>
      <c r="AG60" s="161"/>
      <c r="AI60" s="161"/>
      <c r="AJ60" s="161"/>
      <c r="AL60" s="161"/>
      <c r="AM60" s="161"/>
      <c r="AO60" s="161"/>
      <c r="AP60" s="161" t="b">
        <f>AP53=AP59</f>
        <v>1</v>
      </c>
      <c r="AR60" s="161"/>
      <c r="AS60" s="161" t="b">
        <f>AS53=AS59</f>
        <v>1</v>
      </c>
      <c r="AU60" s="161"/>
      <c r="AV60" s="161" t="b">
        <f>AV53=AV59</f>
        <v>1</v>
      </c>
      <c r="AX60" s="161"/>
      <c r="AY60" s="161" t="b">
        <f>AY53=AY59</f>
        <v>1</v>
      </c>
      <c r="BA60" s="161"/>
      <c r="BB60" s="161" t="b">
        <f>BB53=BB59</f>
        <v>1</v>
      </c>
      <c r="BD60" s="161"/>
      <c r="BE60" s="161" t="b">
        <f>BE53=BE59</f>
        <v>1</v>
      </c>
      <c r="BG60" s="161"/>
      <c r="BH60" s="161" t="b">
        <f>BH53=BH59</f>
        <v>1</v>
      </c>
      <c r="BJ60" s="161"/>
      <c r="BK60" s="161" t="b">
        <f>BK53=BK59</f>
        <v>1</v>
      </c>
      <c r="BM60" s="161"/>
      <c r="BN60" s="161" t="b">
        <f>BN53=BN59</f>
        <v>1</v>
      </c>
      <c r="BP60" s="161"/>
      <c r="BQ60" s="161" t="b">
        <f>BQ53=BQ59</f>
        <v>1</v>
      </c>
      <c r="BS60" s="161"/>
      <c r="BT60" s="161" t="b">
        <f>BT53=BT59</f>
        <v>1</v>
      </c>
      <c r="BV60" s="161"/>
      <c r="BW60" s="161" t="b">
        <f>BW53=BW59</f>
        <v>1</v>
      </c>
      <c r="BY60" s="161"/>
      <c r="BZ60" s="161" t="b">
        <f>BZ53=BZ59</f>
        <v>1</v>
      </c>
    </row>
    <row r="61" spans="1:80" ht="16.2" customHeight="1">
      <c r="E61" s="370"/>
      <c r="F61" s="370"/>
      <c r="G61" s="370"/>
      <c r="H61" s="161"/>
      <c r="I61" s="161"/>
      <c r="K61" s="161"/>
      <c r="L61" s="161"/>
      <c r="N61" s="161"/>
      <c r="O61" s="161"/>
      <c r="Q61" s="161"/>
      <c r="R61" s="161"/>
      <c r="T61" s="161"/>
      <c r="U61" s="161"/>
      <c r="W61" s="161"/>
      <c r="X61" s="161"/>
      <c r="Z61" s="161"/>
      <c r="AA61" s="161"/>
      <c r="AC61" s="161"/>
      <c r="AD61" s="161"/>
      <c r="AF61" s="161"/>
      <c r="AG61" s="161"/>
      <c r="AI61" s="161"/>
      <c r="AJ61" s="161"/>
      <c r="AL61" s="161"/>
      <c r="AM61" s="161"/>
      <c r="AO61" s="161"/>
      <c r="AP61" s="161"/>
      <c r="AR61" s="161"/>
      <c r="AS61" s="161"/>
      <c r="AU61" s="161"/>
      <c r="AV61" s="161"/>
      <c r="AX61" s="161"/>
      <c r="AY61" s="161"/>
      <c r="BA61" s="161"/>
      <c r="BB61" s="161"/>
      <c r="BD61" s="161"/>
      <c r="BE61" s="161"/>
      <c r="BG61" s="161"/>
      <c r="BH61" s="161"/>
      <c r="BJ61" s="161"/>
      <c r="BK61" s="161"/>
      <c r="BM61" s="161"/>
      <c r="BN61" s="161"/>
      <c r="BP61" s="161"/>
      <c r="BQ61" s="161"/>
      <c r="BS61" s="161"/>
      <c r="BT61" s="161"/>
      <c r="BV61" s="161"/>
      <c r="BW61" s="161"/>
      <c r="BY61" s="161"/>
      <c r="BZ61" s="161"/>
    </row>
    <row r="62" spans="1:80" ht="16.2" customHeight="1">
      <c r="C62" s="40" t="s">
        <v>47</v>
      </c>
      <c r="D62" s="41" t="s">
        <v>48</v>
      </c>
      <c r="E62" s="370"/>
      <c r="F62" s="370"/>
      <c r="G62" s="370"/>
      <c r="H62" s="161"/>
      <c r="I62" s="161"/>
      <c r="K62" s="161"/>
      <c r="L62" s="161"/>
      <c r="N62" s="161"/>
      <c r="O62" s="161"/>
      <c r="Q62" s="161"/>
      <c r="R62" s="161"/>
      <c r="T62" s="161"/>
      <c r="U62" s="161"/>
      <c r="W62" s="161"/>
      <c r="X62" s="161"/>
      <c r="Z62" s="161"/>
      <c r="AA62" s="161"/>
      <c r="AC62" s="161"/>
      <c r="AD62" s="161">
        <f>ROUND(AD11,0)</f>
        <v>512</v>
      </c>
      <c r="AF62" s="161"/>
      <c r="AG62" s="161">
        <f>ROUND(AG11,0)</f>
        <v>2563</v>
      </c>
      <c r="AH62" s="370">
        <f>AG62/AD62-1</f>
        <v>4.005859375</v>
      </c>
      <c r="AI62" s="161"/>
      <c r="AJ62" s="161">
        <f>ROUND(AJ11,0)</f>
        <v>2446</v>
      </c>
      <c r="AK62" s="370">
        <f>AJ62/AG62-1</f>
        <v>-4.5649629340616449E-2</v>
      </c>
      <c r="AL62" s="161"/>
      <c r="AM62" s="161">
        <f>ROUND(AM11,0)</f>
        <v>5727</v>
      </c>
      <c r="AN62" s="370">
        <f>AM62/AJ62-1</f>
        <v>1.3413736713000817</v>
      </c>
      <c r="AO62" s="161"/>
      <c r="AP62" s="161">
        <f>ROUND(AP11,0)</f>
        <v>5715</v>
      </c>
      <c r="AQ62" s="370">
        <f>AP62/AM62-1</f>
        <v>-2.0953378732320171E-3</v>
      </c>
      <c r="AR62" s="161"/>
      <c r="AS62" s="161">
        <f>ROUND(AS11,0)</f>
        <v>8541</v>
      </c>
      <c r="AT62" s="370">
        <f>AS62/AP62-1</f>
        <v>0.49448818897637792</v>
      </c>
      <c r="AU62" s="161"/>
      <c r="AV62" s="161">
        <f>ROUND(AV11,0)</f>
        <v>3565</v>
      </c>
      <c r="AW62" s="370">
        <f>AV62/AS62-1</f>
        <v>-0.58260156890293879</v>
      </c>
      <c r="AX62" s="161"/>
      <c r="AY62" s="161">
        <f>ROUND(AY11,0)</f>
        <v>3332</v>
      </c>
      <c r="AZ62" s="370">
        <f>AY62/AV62-1</f>
        <v>-6.5357643758765738E-2</v>
      </c>
      <c r="BA62" s="161"/>
      <c r="BB62" s="161">
        <f>ROUND(BB11,0)</f>
        <v>2705</v>
      </c>
      <c r="BC62" s="370">
        <f>BB62/AY62-1</f>
        <v>-0.18817527010804325</v>
      </c>
      <c r="BD62" s="161"/>
      <c r="BE62" s="161">
        <f>ROUND(BE11,0)</f>
        <v>3831</v>
      </c>
      <c r="BF62" s="370">
        <f>BE62/BB62-1</f>
        <v>0.41626617375231056</v>
      </c>
      <c r="BG62" s="161"/>
      <c r="BH62" s="161">
        <f>ROUND(BH11,0)</f>
        <v>3223</v>
      </c>
      <c r="BI62" s="370">
        <f>BH62/BE62-1</f>
        <v>-0.15870529887757767</v>
      </c>
      <c r="BJ62" s="161"/>
      <c r="BK62" s="161">
        <f>ROUND(BK11,0)</f>
        <v>10766</v>
      </c>
      <c r="BL62" s="370">
        <f>BK62/BH62-1</f>
        <v>2.3403661185231153</v>
      </c>
      <c r="BM62" s="161"/>
      <c r="BN62" s="161">
        <f>ROUND(BN11,0)</f>
        <v>10277</v>
      </c>
      <c r="BO62" s="370">
        <f>BN62/BK62-1</f>
        <v>-4.5420769087869184E-2</v>
      </c>
      <c r="BP62" s="161"/>
      <c r="BQ62" s="161">
        <f>ROUND(BQ11,0)</f>
        <v>9880</v>
      </c>
      <c r="BR62" s="370">
        <f>BQ62/BN62-1</f>
        <v>-3.8629950374622912E-2</v>
      </c>
      <c r="BS62" s="161"/>
      <c r="BT62" s="161">
        <f>ROUND(BT11,0)</f>
        <v>1697</v>
      </c>
      <c r="BU62" s="370">
        <f>BT62/BQ62-1</f>
        <v>-0.82823886639676114</v>
      </c>
      <c r="BV62" s="161"/>
      <c r="BW62" s="161">
        <f>ROUND(BW11,0)</f>
        <v>3526</v>
      </c>
      <c r="BX62" s="370">
        <f>BW62/BT62-1</f>
        <v>1.0777843252799055</v>
      </c>
      <c r="BY62" s="161"/>
      <c r="BZ62" s="161">
        <f>ROUND(BZ11,0)</f>
        <v>5819</v>
      </c>
      <c r="CA62" s="370">
        <f>BZ62/BW62-1</f>
        <v>0.65031196823596149</v>
      </c>
    </row>
    <row r="63" spans="1:80" ht="16.2" customHeight="1">
      <c r="C63" s="11" t="s">
        <v>72</v>
      </c>
      <c r="D63" s="11" t="s">
        <v>128</v>
      </c>
      <c r="E63" s="370"/>
      <c r="F63" s="370"/>
      <c r="G63" s="370"/>
      <c r="H63" s="161"/>
      <c r="I63" s="161"/>
      <c r="K63" s="161"/>
      <c r="L63" s="161"/>
      <c r="N63" s="161"/>
      <c r="O63" s="161"/>
      <c r="Q63" s="161"/>
      <c r="R63" s="161"/>
      <c r="T63" s="161"/>
      <c r="U63" s="161"/>
      <c r="W63" s="161"/>
      <c r="X63" s="161"/>
      <c r="Z63" s="161"/>
      <c r="AA63" s="161"/>
      <c r="AC63" s="161"/>
      <c r="AD63" s="161">
        <v>417.22800000000001</v>
      </c>
      <c r="AF63" s="161"/>
      <c r="AG63" s="161"/>
      <c r="AI63" s="161"/>
      <c r="AJ63" s="161"/>
      <c r="AL63" s="161"/>
      <c r="AM63" s="161"/>
      <c r="AO63" s="161"/>
      <c r="AP63" s="161">
        <v>3238.7060000000001</v>
      </c>
      <c r="AR63" s="161"/>
      <c r="AS63" s="161">
        <v>4927.4920000000002</v>
      </c>
      <c r="AU63" s="161"/>
      <c r="AV63" s="161">
        <v>2778.4458119999999</v>
      </c>
      <c r="AX63" s="161"/>
      <c r="AY63" s="161">
        <v>3147.6545970000002</v>
      </c>
      <c r="BA63" s="161"/>
      <c r="BB63" s="161">
        <v>2442.1568629999997</v>
      </c>
      <c r="BD63" s="161"/>
      <c r="BE63" s="161">
        <v>1800.3121640000002</v>
      </c>
      <c r="BG63" s="161"/>
      <c r="BH63" s="161">
        <v>1469.2983240000001</v>
      </c>
      <c r="BJ63" s="161"/>
      <c r="BK63" s="161">
        <v>9665.0350920000001</v>
      </c>
      <c r="BM63" s="161"/>
      <c r="BN63" s="161">
        <v>9682.9439999999995</v>
      </c>
      <c r="BP63" s="161"/>
      <c r="BQ63" s="161">
        <v>9432.0598339999997</v>
      </c>
      <c r="BS63" s="161"/>
      <c r="BT63" s="161">
        <v>1201.1719640000001</v>
      </c>
      <c r="BV63" s="161"/>
      <c r="BW63" s="161">
        <v>1309.7844679999998</v>
      </c>
      <c r="BY63" s="161"/>
      <c r="BZ63" s="161">
        <v>4205.8710090000004</v>
      </c>
    </row>
    <row r="64" spans="1:80" ht="16.2" customHeight="1">
      <c r="C64" s="11" t="s">
        <v>73</v>
      </c>
      <c r="D64" s="11" t="s">
        <v>129</v>
      </c>
      <c r="E64" s="370"/>
      <c r="F64" s="370"/>
      <c r="G64" s="370"/>
      <c r="H64" s="161"/>
      <c r="I64" s="161"/>
      <c r="K64" s="161"/>
      <c r="L64" s="161"/>
      <c r="N64" s="161"/>
      <c r="O64" s="161"/>
      <c r="Q64" s="161"/>
      <c r="R64" s="161"/>
      <c r="T64" s="161"/>
      <c r="U64" s="161"/>
      <c r="W64" s="161"/>
      <c r="X64" s="161"/>
      <c r="Z64" s="161"/>
      <c r="AA64" s="161"/>
      <c r="AC64" s="161"/>
      <c r="AD64" s="161">
        <v>94.63</v>
      </c>
      <c r="AF64" s="161"/>
      <c r="AG64" s="161"/>
      <c r="AI64" s="161"/>
      <c r="AJ64" s="161"/>
      <c r="AL64" s="161"/>
      <c r="AM64" s="161"/>
      <c r="AO64" s="161"/>
      <c r="AP64" s="161">
        <v>1110.9680000000001</v>
      </c>
      <c r="AR64" s="161"/>
      <c r="AS64" s="161">
        <v>1090.143</v>
      </c>
      <c r="AU64" s="161"/>
      <c r="AV64" s="161">
        <v>750.05391799999995</v>
      </c>
      <c r="AX64" s="161"/>
      <c r="AY64" s="161">
        <v>179.670503</v>
      </c>
      <c r="BA64" s="161"/>
      <c r="BB64" s="161">
        <v>258.60925700000001</v>
      </c>
      <c r="BD64" s="161"/>
      <c r="BE64" s="161">
        <v>2026.11022</v>
      </c>
      <c r="BG64" s="161"/>
      <c r="BH64" s="161">
        <v>1753.5799730000001</v>
      </c>
      <c r="BJ64" s="161"/>
      <c r="BK64" s="161">
        <v>1101.001565</v>
      </c>
      <c r="BM64" s="161"/>
      <c r="BN64" s="161">
        <v>594.26599999999996</v>
      </c>
      <c r="BP64" s="161"/>
      <c r="BQ64" s="161">
        <v>447.84499099999999</v>
      </c>
      <c r="BS64" s="161"/>
      <c r="BT64" s="161">
        <v>495.87177300000002</v>
      </c>
      <c r="BV64" s="161"/>
      <c r="BW64" s="161">
        <v>2215.8453509999999</v>
      </c>
      <c r="BY64" s="161"/>
      <c r="BZ64" s="161">
        <v>1612.7878149999999</v>
      </c>
    </row>
    <row r="65" spans="1:80" ht="16.2" customHeight="1">
      <c r="C65" s="43" t="s">
        <v>74</v>
      </c>
      <c r="D65" s="43" t="s">
        <v>75</v>
      </c>
      <c r="E65" s="370"/>
      <c r="F65" s="370"/>
      <c r="G65" s="370"/>
      <c r="H65" s="161"/>
      <c r="I65" s="161"/>
      <c r="K65" s="161"/>
      <c r="L65" s="161"/>
      <c r="N65" s="161"/>
      <c r="O65" s="161"/>
      <c r="Q65" s="161"/>
      <c r="R65" s="161"/>
      <c r="T65" s="161"/>
      <c r="U65" s="161"/>
      <c r="W65" s="161"/>
      <c r="X65" s="161"/>
      <c r="Z65" s="161"/>
      <c r="AA65" s="161"/>
      <c r="AC65" s="161"/>
      <c r="AD65" s="161">
        <v>0</v>
      </c>
      <c r="AF65" s="161"/>
      <c r="AG65" s="161"/>
      <c r="AI65" s="161"/>
      <c r="AJ65" s="161"/>
      <c r="AL65" s="161"/>
      <c r="AM65" s="161"/>
      <c r="AO65" s="161"/>
      <c r="AP65" s="161">
        <v>1365.4469999999999</v>
      </c>
      <c r="AR65" s="161"/>
      <c r="AS65" s="161">
        <v>2523.0720000000001</v>
      </c>
      <c r="AU65" s="161"/>
      <c r="AV65" s="161">
        <v>36.027472000000003</v>
      </c>
      <c r="AX65" s="161"/>
      <c r="AY65" s="161">
        <v>4.9973980000000005</v>
      </c>
      <c r="BA65" s="161"/>
      <c r="BB65" s="161">
        <v>4.5413600000000001</v>
      </c>
      <c r="BD65" s="161"/>
      <c r="BE65" s="161">
        <v>4.7565330000000001</v>
      </c>
      <c r="BG65" s="161"/>
      <c r="BH65" s="161" t="s">
        <v>29</v>
      </c>
      <c r="BJ65" s="161"/>
      <c r="BK65" s="161">
        <v>2.2112E-2</v>
      </c>
      <c r="BM65" s="161"/>
      <c r="BN65" s="161">
        <v>4.3999999999999997E-2</v>
      </c>
      <c r="BP65" s="161"/>
      <c r="BQ65" s="161">
        <v>6.6869999999999999E-2</v>
      </c>
      <c r="BS65" s="161"/>
      <c r="BT65" s="161">
        <v>0.33392500000000003</v>
      </c>
      <c r="BV65" s="161"/>
      <c r="BW65" s="161">
        <v>0.66968300000000003</v>
      </c>
      <c r="BY65" s="161"/>
      <c r="BZ65" s="161">
        <v>0.14734</v>
      </c>
    </row>
    <row r="66" spans="1:80" s="42" customFormat="1" ht="16.2" customHeight="1">
      <c r="A66" s="173"/>
      <c r="B66" s="45"/>
      <c r="C66" s="44"/>
      <c r="D66" s="44"/>
      <c r="E66" s="370"/>
      <c r="F66" s="370"/>
      <c r="G66" s="370"/>
      <c r="H66" s="161"/>
      <c r="I66" s="161"/>
      <c r="J66" s="370"/>
      <c r="K66" s="161"/>
      <c r="L66" s="161"/>
      <c r="M66" s="370"/>
      <c r="N66" s="161"/>
      <c r="O66" s="161"/>
      <c r="P66" s="370"/>
      <c r="Q66" s="161"/>
      <c r="R66" s="161"/>
      <c r="S66" s="370"/>
      <c r="T66" s="161"/>
      <c r="U66" s="161"/>
      <c r="V66" s="370"/>
      <c r="W66" s="161"/>
      <c r="X66" s="161"/>
      <c r="Y66" s="370"/>
      <c r="Z66" s="161"/>
      <c r="AA66" s="161"/>
      <c r="AB66" s="370"/>
      <c r="AC66" s="161"/>
      <c r="AD66" s="161">
        <f>ROUND(SUM(AD63:AD65),0)</f>
        <v>512</v>
      </c>
      <c r="AE66" s="370"/>
      <c r="AF66" s="161"/>
      <c r="AG66" s="161"/>
      <c r="AH66" s="370"/>
      <c r="AI66" s="161"/>
      <c r="AJ66" s="161"/>
      <c r="AK66" s="370"/>
      <c r="AL66" s="161"/>
      <c r="AM66" s="161"/>
      <c r="AN66" s="370"/>
      <c r="AO66" s="161"/>
      <c r="AP66" s="161">
        <f>ROUND(SUM(AP63:AP65),0)</f>
        <v>5715</v>
      </c>
      <c r="AQ66" s="370"/>
      <c r="AR66" s="161"/>
      <c r="AS66" s="161">
        <f>ROUND(SUM(AS63:AS65),0)</f>
        <v>8541</v>
      </c>
      <c r="AT66" s="370"/>
      <c r="AU66" s="161"/>
      <c r="AV66" s="161">
        <f>ROUND(SUM(AV63:AV65),0)</f>
        <v>3565</v>
      </c>
      <c r="AW66" s="370"/>
      <c r="AX66" s="161"/>
      <c r="AY66" s="161">
        <f>ROUND(SUM(AY63:AY65),0)</f>
        <v>3332</v>
      </c>
      <c r="AZ66" s="370"/>
      <c r="BA66" s="161"/>
      <c r="BB66" s="161">
        <f>ROUND(SUM(BB63:BB65),0)</f>
        <v>2705</v>
      </c>
      <c r="BC66" s="370"/>
      <c r="BD66" s="161"/>
      <c r="BE66" s="161">
        <f>ROUND(SUM(BE63:BE65),0)</f>
        <v>3831</v>
      </c>
      <c r="BF66" s="370"/>
      <c r="BG66" s="161"/>
      <c r="BH66" s="161">
        <f>ROUND(SUM(BH63:BH65),0)</f>
        <v>3223</v>
      </c>
      <c r="BI66" s="370"/>
      <c r="BJ66" s="161"/>
      <c r="BK66" s="161">
        <f>ROUND(SUM(BK63:BK65),0)</f>
        <v>10766</v>
      </c>
      <c r="BL66" s="370"/>
      <c r="BM66" s="161"/>
      <c r="BN66" s="161">
        <f>ROUND(SUM(BN63:BN65),0)</f>
        <v>10277</v>
      </c>
      <c r="BO66" s="370"/>
      <c r="BP66" s="161"/>
      <c r="BQ66" s="161">
        <f>ROUND(SUM(BQ63:BQ65),0)</f>
        <v>9880</v>
      </c>
      <c r="BR66" s="370"/>
      <c r="BS66" s="161"/>
      <c r="BT66" s="161">
        <f>ROUND(SUM(BT63:BT65),0)</f>
        <v>1697</v>
      </c>
      <c r="BU66" s="370"/>
      <c r="BV66" s="161"/>
      <c r="BW66" s="161">
        <f>ROUND(SUM(BW63:BW65),0)</f>
        <v>3526</v>
      </c>
      <c r="BX66" s="370"/>
      <c r="BY66" s="161"/>
      <c r="BZ66" s="161">
        <f>ROUND(SUM(BZ63:BZ65),0)</f>
        <v>5819</v>
      </c>
      <c r="CA66" s="370"/>
      <c r="CB66" s="370"/>
    </row>
    <row r="67" spans="1:80" ht="16.2" customHeight="1">
      <c r="E67" s="370"/>
      <c r="F67" s="370"/>
      <c r="G67" s="370"/>
      <c r="H67" s="161"/>
      <c r="I67" s="161"/>
      <c r="K67" s="161"/>
      <c r="L67" s="161"/>
      <c r="N67" s="161"/>
      <c r="O67" s="161"/>
      <c r="Q67" s="161"/>
      <c r="R67" s="161"/>
      <c r="T67" s="161"/>
      <c r="U67" s="161"/>
      <c r="W67" s="161"/>
      <c r="X67" s="161"/>
      <c r="Z67" s="161"/>
      <c r="AA67" s="161"/>
      <c r="AC67" s="161"/>
      <c r="AD67" s="161" t="b">
        <f>AD62=AD66</f>
        <v>1</v>
      </c>
      <c r="AF67" s="161"/>
      <c r="AG67" s="161"/>
      <c r="AI67" s="161"/>
      <c r="AJ67" s="161"/>
      <c r="AL67" s="161"/>
      <c r="AM67" s="161"/>
      <c r="AO67" s="161"/>
      <c r="AP67" s="161" t="b">
        <f>AP62=AP66</f>
        <v>1</v>
      </c>
      <c r="AR67" s="161"/>
      <c r="AS67" s="161" t="b">
        <f>AS62=AS66</f>
        <v>1</v>
      </c>
      <c r="AU67" s="161"/>
      <c r="AV67" s="161" t="b">
        <f>AV62=AV66</f>
        <v>1</v>
      </c>
      <c r="AX67" s="161"/>
      <c r="AY67" s="161" t="b">
        <f>AY62=AY66</f>
        <v>1</v>
      </c>
      <c r="BA67" s="161"/>
      <c r="BB67" s="161" t="b">
        <f>BB62=BB66</f>
        <v>1</v>
      </c>
      <c r="BD67" s="161"/>
      <c r="BE67" s="161" t="b">
        <f>BE62=BE66</f>
        <v>1</v>
      </c>
      <c r="BG67" s="161"/>
      <c r="BH67" s="161" t="b">
        <f>BH62=BH66</f>
        <v>1</v>
      </c>
      <c r="BJ67" s="161"/>
      <c r="BK67" s="161" t="b">
        <f>BK62=BK66</f>
        <v>1</v>
      </c>
      <c r="BM67" s="161"/>
      <c r="BN67" s="161" t="b">
        <f>BN62=BN66</f>
        <v>1</v>
      </c>
      <c r="BP67" s="161"/>
      <c r="BQ67" s="161" t="b">
        <f>BQ62=BQ66</f>
        <v>1</v>
      </c>
      <c r="BS67" s="161"/>
      <c r="BT67" s="161" t="b">
        <f>BT62=BT66</f>
        <v>1</v>
      </c>
      <c r="BV67" s="161"/>
      <c r="BW67" s="161" t="b">
        <f>BW62=BW66</f>
        <v>1</v>
      </c>
      <c r="BY67" s="161"/>
      <c r="BZ67" s="161" t="b">
        <f>BZ62=BZ66</f>
        <v>1</v>
      </c>
    </row>
    <row r="68" spans="1:80" ht="16.2" customHeight="1">
      <c r="E68" s="370"/>
      <c r="F68" s="370"/>
      <c r="G68" s="370"/>
      <c r="H68" s="161"/>
      <c r="I68" s="161"/>
      <c r="K68" s="161"/>
      <c r="L68" s="161"/>
      <c r="N68" s="161"/>
      <c r="O68" s="161"/>
      <c r="Q68" s="161"/>
      <c r="R68" s="161"/>
      <c r="T68" s="161"/>
      <c r="U68" s="161"/>
      <c r="W68" s="161"/>
      <c r="X68" s="161"/>
      <c r="Z68" s="161"/>
      <c r="AA68" s="161"/>
      <c r="AC68" s="161"/>
      <c r="AD68" s="161"/>
      <c r="AF68" s="161"/>
      <c r="AG68" s="161"/>
      <c r="AI68" s="161"/>
      <c r="AJ68" s="161"/>
      <c r="AL68" s="161"/>
      <c r="AM68" s="161"/>
      <c r="AO68" s="161"/>
      <c r="AP68" s="161"/>
      <c r="AR68" s="161"/>
      <c r="AS68" s="161"/>
      <c r="AU68" s="161"/>
      <c r="AV68" s="161"/>
      <c r="AX68" s="161"/>
      <c r="AY68" s="161"/>
      <c r="BA68" s="161"/>
      <c r="BB68" s="161"/>
      <c r="BD68" s="161"/>
      <c r="BE68" s="161"/>
      <c r="BG68" s="161"/>
      <c r="BH68" s="161"/>
      <c r="BJ68" s="161"/>
      <c r="BK68" s="161"/>
      <c r="BM68" s="161"/>
      <c r="BN68" s="161"/>
      <c r="BP68" s="161"/>
      <c r="BQ68" s="161"/>
      <c r="BS68" s="161"/>
      <c r="BT68" s="161"/>
      <c r="BV68" s="161"/>
      <c r="BW68" s="161"/>
      <c r="BY68" s="161"/>
      <c r="BZ68" s="161"/>
    </row>
    <row r="69" spans="1:80" ht="16.2" customHeight="1">
      <c r="C69" s="40" t="s">
        <v>56</v>
      </c>
      <c r="D69" s="41" t="s">
        <v>57</v>
      </c>
      <c r="E69" s="370"/>
      <c r="F69" s="370"/>
      <c r="G69" s="370"/>
      <c r="H69" s="161"/>
      <c r="I69" s="161"/>
      <c r="K69" s="161"/>
      <c r="L69" s="161"/>
      <c r="N69" s="161"/>
      <c r="O69" s="161"/>
      <c r="Q69" s="161"/>
      <c r="R69" s="161"/>
      <c r="T69" s="161"/>
      <c r="U69" s="161"/>
      <c r="W69" s="161"/>
      <c r="X69" s="161"/>
      <c r="Z69" s="161"/>
      <c r="AA69" s="161"/>
      <c r="AC69" s="161"/>
      <c r="AD69" s="161">
        <f t="shared" ref="AD69" si="204">ROUND(AD30,0)</f>
        <v>6641</v>
      </c>
      <c r="AF69" s="161"/>
      <c r="AG69" s="161">
        <f t="shared" ref="AG69" si="205">ROUND(AG30,0)</f>
        <v>5244</v>
      </c>
      <c r="AH69" s="370">
        <f>AG69/AD69-1</f>
        <v>-0.21035988555940366</v>
      </c>
      <c r="AI69" s="161"/>
      <c r="AJ69" s="161">
        <f t="shared" ref="AJ69" si="206">ROUND(AJ30,0)</f>
        <v>5067</v>
      </c>
      <c r="AK69" s="370">
        <f>AJ69/AG69-1</f>
        <v>-3.3752860411899288E-2</v>
      </c>
      <c r="AL69" s="161"/>
      <c r="AM69" s="161">
        <f t="shared" ref="AM69" si="207">ROUND(AM30,0)</f>
        <v>4839</v>
      </c>
      <c r="AN69" s="370">
        <f>AM69/AJ69-1</f>
        <v>-4.4997039668442818E-2</v>
      </c>
      <c r="AO69" s="161"/>
      <c r="AP69" s="161">
        <f t="shared" ref="AP69" si="208">ROUND(AP30,0)</f>
        <v>6743</v>
      </c>
      <c r="AQ69" s="370">
        <f>AP69/AM69-1</f>
        <v>0.39346972514982426</v>
      </c>
      <c r="AR69" s="161"/>
      <c r="AS69" s="161">
        <f>ROUND(AS30,0)</f>
        <v>6687</v>
      </c>
      <c r="AT69" s="370">
        <f>AS69/AP69-1</f>
        <v>-8.3049087943052324E-3</v>
      </c>
      <c r="AU69" s="161"/>
      <c r="AV69" s="161">
        <f>ROUND(AV30,0)</f>
        <v>6630</v>
      </c>
      <c r="AW69" s="370">
        <f>AV69/AS69-1</f>
        <v>-8.5240017945267255E-3</v>
      </c>
      <c r="AX69" s="161"/>
      <c r="AY69" s="161">
        <f>ROUND(AY30,0)</f>
        <v>12630</v>
      </c>
      <c r="AZ69" s="370">
        <f>AY69/AV69-1</f>
        <v>0.90497737556561075</v>
      </c>
      <c r="BA69" s="161"/>
      <c r="BB69" s="161">
        <f>ROUND(BB30,0)</f>
        <v>6293</v>
      </c>
      <c r="BC69" s="370">
        <f>BB69/AY69-1</f>
        <v>-0.50174188440221701</v>
      </c>
      <c r="BD69" s="161"/>
      <c r="BE69" s="161">
        <f>ROUND(BE30,0)</f>
        <v>4826</v>
      </c>
      <c r="BF69" s="370">
        <f>BE69/BB69-1</f>
        <v>-0.23311616081360242</v>
      </c>
      <c r="BG69" s="161"/>
      <c r="BH69" s="161">
        <f>ROUND(BH30,0)</f>
        <v>4662</v>
      </c>
      <c r="BI69" s="370">
        <f>BH69/BE69-1</f>
        <v>-3.3982594280978051E-2</v>
      </c>
      <c r="BJ69" s="161"/>
      <c r="BK69" s="161">
        <f>ROUND(BK30,0)</f>
        <v>5309</v>
      </c>
      <c r="BL69" s="370">
        <f>BK69/BH69-1</f>
        <v>0.13878163878163874</v>
      </c>
      <c r="BM69" s="161"/>
      <c r="BN69" s="161">
        <f>ROUND(BN30,0)</f>
        <v>5072</v>
      </c>
      <c r="BO69" s="370">
        <f>BN69/BK69-1</f>
        <v>-4.4641175362591823E-2</v>
      </c>
      <c r="BP69" s="161"/>
      <c r="BQ69" s="161">
        <f>ROUND(BQ30,0)</f>
        <v>6002</v>
      </c>
      <c r="BR69" s="370">
        <f>BQ69/BN69-1</f>
        <v>0.18335962145110418</v>
      </c>
      <c r="BS69" s="161"/>
      <c r="BT69" s="161">
        <f>ROUND(BT30,0)</f>
        <v>3945</v>
      </c>
      <c r="BU69" s="370">
        <f>BT69/BQ69-1</f>
        <v>-0.34271909363545483</v>
      </c>
      <c r="BV69" s="161"/>
      <c r="BW69" s="161">
        <f>ROUND(BW30,0)</f>
        <v>4632</v>
      </c>
      <c r="BX69" s="370">
        <f>BW69/BT69-1</f>
        <v>0.17414448669201521</v>
      </c>
      <c r="BY69" s="161"/>
      <c r="BZ69" s="161">
        <f>ROUND(BZ30,0)</f>
        <v>5307</v>
      </c>
      <c r="CA69" s="370">
        <f>BZ69/BW69-1</f>
        <v>0.14572538860103634</v>
      </c>
    </row>
    <row r="70" spans="1:80" ht="16.2" customHeight="1">
      <c r="C70" s="11" t="s">
        <v>76</v>
      </c>
      <c r="D70" s="11" t="s">
        <v>77</v>
      </c>
      <c r="E70" s="370"/>
      <c r="F70" s="370"/>
      <c r="G70" s="370"/>
      <c r="H70" s="161"/>
      <c r="I70" s="161"/>
      <c r="K70" s="161"/>
      <c r="L70" s="161"/>
      <c r="N70" s="161"/>
      <c r="O70" s="161"/>
      <c r="Q70" s="161"/>
      <c r="R70" s="161"/>
      <c r="T70" s="161"/>
      <c r="U70" s="161"/>
      <c r="W70" s="161"/>
      <c r="X70" s="161"/>
      <c r="Z70" s="161"/>
      <c r="AA70" s="161"/>
      <c r="AC70" s="161"/>
      <c r="AD70" s="161">
        <v>1061.6949999999999</v>
      </c>
      <c r="AF70" s="161"/>
      <c r="AG70" s="161"/>
      <c r="AI70" s="161"/>
      <c r="AJ70" s="161"/>
      <c r="AL70" s="161"/>
      <c r="AM70" s="161"/>
      <c r="AO70" s="161"/>
      <c r="AP70" s="161">
        <v>1243.5340000000001</v>
      </c>
      <c r="AR70" s="161"/>
      <c r="AS70" s="161">
        <v>350.029</v>
      </c>
      <c r="AU70" s="161"/>
      <c r="AV70" s="161">
        <v>105.34367</v>
      </c>
      <c r="AX70" s="161"/>
      <c r="AY70" s="161">
        <v>253.35703000000001</v>
      </c>
      <c r="BA70" s="161"/>
      <c r="BB70" s="161">
        <v>4.4985270000000002</v>
      </c>
      <c r="BD70" s="161"/>
      <c r="BE70" s="161">
        <v>6.3120519999999996</v>
      </c>
      <c r="BG70" s="161"/>
      <c r="BH70" s="161">
        <v>7.7556520000000004</v>
      </c>
      <c r="BJ70" s="161"/>
      <c r="BK70" s="161">
        <v>9.5444019999999998</v>
      </c>
      <c r="BM70" s="161"/>
      <c r="BN70" s="161">
        <v>0.11600000000000001</v>
      </c>
      <c r="BP70" s="161"/>
      <c r="BQ70" s="161">
        <v>0.3669</v>
      </c>
      <c r="BS70" s="161"/>
      <c r="BT70" s="161">
        <v>0.32715</v>
      </c>
      <c r="BV70" s="161"/>
      <c r="BW70" s="161">
        <v>3.1820539999999999</v>
      </c>
      <c r="BY70" s="161"/>
      <c r="BZ70" s="161">
        <v>19.965969999999999</v>
      </c>
    </row>
    <row r="71" spans="1:80" ht="16.2" customHeight="1">
      <c r="C71" s="11" t="s">
        <v>78</v>
      </c>
      <c r="D71" s="11" t="s">
        <v>79</v>
      </c>
      <c r="E71" s="370"/>
      <c r="F71" s="370"/>
      <c r="G71" s="370"/>
      <c r="H71" s="161"/>
      <c r="I71" s="161"/>
      <c r="K71" s="161"/>
      <c r="L71" s="161"/>
      <c r="N71" s="161"/>
      <c r="O71" s="161"/>
      <c r="Q71" s="161"/>
      <c r="R71" s="161"/>
      <c r="T71" s="161"/>
      <c r="U71" s="161"/>
      <c r="W71" s="161"/>
      <c r="X71" s="161"/>
      <c r="Z71" s="161"/>
      <c r="AA71" s="161"/>
      <c r="AC71" s="161"/>
      <c r="AD71" s="161">
        <v>392.072</v>
      </c>
      <c r="AF71" s="161"/>
      <c r="AG71" s="161"/>
      <c r="AI71" s="161"/>
      <c r="AJ71" s="161"/>
      <c r="AL71" s="161"/>
      <c r="AM71" s="161"/>
      <c r="AO71" s="161"/>
      <c r="AP71" s="161">
        <v>0</v>
      </c>
      <c r="AR71" s="161"/>
      <c r="AS71" s="161">
        <v>0</v>
      </c>
      <c r="AU71" s="161"/>
      <c r="AV71" s="161">
        <v>0</v>
      </c>
      <c r="AX71" s="161"/>
      <c r="AY71" s="161">
        <v>19.603116999999997</v>
      </c>
      <c r="BA71" s="161"/>
      <c r="BB71" s="161">
        <v>975.35790500000007</v>
      </c>
      <c r="BD71" s="161"/>
      <c r="BE71" s="161">
        <v>293.22805499999998</v>
      </c>
      <c r="BG71" s="161"/>
      <c r="BH71" s="161">
        <v>145.33535800000001</v>
      </c>
      <c r="BJ71" s="161"/>
      <c r="BK71" s="161">
        <v>471.96758599999998</v>
      </c>
      <c r="BM71" s="161"/>
      <c r="BN71" s="161">
        <v>438.04</v>
      </c>
      <c r="BP71" s="161"/>
      <c r="BQ71" s="161">
        <v>298.37707499999999</v>
      </c>
      <c r="BS71" s="161"/>
      <c r="BT71" s="161">
        <v>417.74907300000001</v>
      </c>
      <c r="BV71" s="161"/>
      <c r="BW71" s="161">
        <v>0</v>
      </c>
      <c r="BY71" s="161"/>
      <c r="BZ71" s="161">
        <v>0</v>
      </c>
    </row>
    <row r="72" spans="1:80" ht="16.2" customHeight="1">
      <c r="C72" s="11" t="s">
        <v>80</v>
      </c>
      <c r="D72" s="11" t="s">
        <v>81</v>
      </c>
      <c r="E72" s="370"/>
      <c r="F72" s="370"/>
      <c r="G72" s="370"/>
      <c r="H72" s="161"/>
      <c r="I72" s="161"/>
      <c r="K72" s="161"/>
      <c r="L72" s="161"/>
      <c r="N72" s="161"/>
      <c r="O72" s="161"/>
      <c r="Q72" s="161"/>
      <c r="R72" s="161"/>
      <c r="T72" s="161"/>
      <c r="U72" s="161"/>
      <c r="W72" s="161"/>
      <c r="X72" s="161"/>
      <c r="Z72" s="161"/>
      <c r="AA72" s="161"/>
      <c r="AC72" s="161"/>
      <c r="AD72" s="161">
        <v>5187.5060000000003</v>
      </c>
      <c r="AF72" s="161"/>
      <c r="AG72" s="161"/>
      <c r="AI72" s="161"/>
      <c r="AJ72" s="161"/>
      <c r="AL72" s="161"/>
      <c r="AM72" s="161"/>
      <c r="AO72" s="161"/>
      <c r="AP72" s="161">
        <v>5499.2839999999997</v>
      </c>
      <c r="AR72" s="161"/>
      <c r="AS72" s="161">
        <v>6337.1589999999997</v>
      </c>
      <c r="AU72" s="161"/>
      <c r="AV72" s="161">
        <v>6525.123646</v>
      </c>
      <c r="AX72" s="161"/>
      <c r="AY72" s="161">
        <v>12357.352303</v>
      </c>
      <c r="BA72" s="161"/>
      <c r="BB72" s="161">
        <v>5313.3263299999999</v>
      </c>
      <c r="BD72" s="161"/>
      <c r="BE72" s="161">
        <v>4526.287002</v>
      </c>
      <c r="BG72" s="161"/>
      <c r="BH72" s="161">
        <v>4508.4908890000006</v>
      </c>
      <c r="BJ72" s="161"/>
      <c r="BK72" s="161">
        <v>4827.609316</v>
      </c>
      <c r="BM72" s="161"/>
      <c r="BN72" s="161">
        <v>4634.01</v>
      </c>
      <c r="BP72" s="161"/>
      <c r="BQ72" s="161">
        <v>5703.0082339999999</v>
      </c>
      <c r="BS72" s="161"/>
      <c r="BT72" s="161">
        <v>3527.1302330000003</v>
      </c>
      <c r="BV72" s="161"/>
      <c r="BW72" s="161">
        <v>4629.0795450000005</v>
      </c>
      <c r="BY72" s="161"/>
      <c r="BZ72" s="161">
        <v>5287.1027009999998</v>
      </c>
    </row>
    <row r="73" spans="1:80" ht="16.2" customHeight="1">
      <c r="C73" s="43" t="s">
        <v>82</v>
      </c>
      <c r="D73" s="43" t="s">
        <v>130</v>
      </c>
      <c r="E73" s="370"/>
      <c r="F73" s="370"/>
      <c r="G73" s="370"/>
      <c r="H73" s="161"/>
      <c r="I73" s="161"/>
      <c r="K73" s="161"/>
      <c r="L73" s="161"/>
      <c r="N73" s="161"/>
      <c r="O73" s="161"/>
      <c r="Q73" s="161"/>
      <c r="R73" s="161"/>
      <c r="T73" s="161"/>
      <c r="U73" s="161"/>
      <c r="W73" s="161"/>
      <c r="X73" s="161"/>
      <c r="Z73" s="161"/>
      <c r="AA73" s="161"/>
      <c r="AC73" s="161"/>
      <c r="AD73" s="161">
        <v>0</v>
      </c>
      <c r="AF73" s="161"/>
      <c r="AG73" s="161"/>
      <c r="AI73" s="161"/>
      <c r="AJ73" s="161"/>
      <c r="AL73" s="161"/>
      <c r="AM73" s="161"/>
      <c r="AO73" s="161"/>
      <c r="AP73" s="161">
        <v>0</v>
      </c>
      <c r="AR73" s="161"/>
      <c r="AS73" s="161">
        <v>0</v>
      </c>
      <c r="AU73" s="161"/>
      <c r="AV73" s="161">
        <v>0</v>
      </c>
      <c r="AX73" s="161"/>
      <c r="AY73" s="161">
        <v>0</v>
      </c>
      <c r="BA73" s="161"/>
      <c r="BB73" s="161">
        <v>0</v>
      </c>
      <c r="BD73" s="161"/>
      <c r="BE73" s="161">
        <v>0</v>
      </c>
      <c r="BG73" s="161"/>
      <c r="BH73" s="161">
        <v>0</v>
      </c>
      <c r="BJ73" s="161"/>
      <c r="BK73" s="161" t="s">
        <v>29</v>
      </c>
      <c r="BM73" s="161"/>
      <c r="BN73" s="161">
        <v>0</v>
      </c>
      <c r="BP73" s="161"/>
      <c r="BQ73" s="161">
        <v>0</v>
      </c>
      <c r="BS73" s="161"/>
      <c r="BT73" s="161">
        <v>0</v>
      </c>
      <c r="BV73" s="161"/>
      <c r="BW73" s="161">
        <v>0</v>
      </c>
      <c r="BY73" s="161"/>
      <c r="BZ73" s="161"/>
    </row>
    <row r="74" spans="1:80" s="42" customFormat="1" ht="16.2" customHeight="1">
      <c r="A74" s="173"/>
      <c r="B74" s="45"/>
      <c r="C74" s="44"/>
      <c r="D74" s="44"/>
      <c r="E74" s="370"/>
      <c r="F74" s="370"/>
      <c r="G74" s="370"/>
      <c r="H74" s="161"/>
      <c r="I74" s="161"/>
      <c r="J74" s="370"/>
      <c r="K74" s="161"/>
      <c r="L74" s="161"/>
      <c r="M74" s="370"/>
      <c r="N74" s="161"/>
      <c r="O74" s="161"/>
      <c r="P74" s="370"/>
      <c r="Q74" s="161"/>
      <c r="R74" s="161"/>
      <c r="S74" s="370"/>
      <c r="T74" s="161"/>
      <c r="U74" s="161"/>
      <c r="V74" s="370"/>
      <c r="W74" s="161"/>
      <c r="X74" s="161"/>
      <c r="Y74" s="370"/>
      <c r="Z74" s="161"/>
      <c r="AA74" s="161"/>
      <c r="AB74" s="370"/>
      <c r="AC74" s="161"/>
      <c r="AD74" s="161">
        <f>ROUND(SUM(AD70:AD72),0)</f>
        <v>6641</v>
      </c>
      <c r="AE74" s="370"/>
      <c r="AF74" s="161"/>
      <c r="AG74" s="161"/>
      <c r="AH74" s="370"/>
      <c r="AI74" s="161"/>
      <c r="AJ74" s="161"/>
      <c r="AK74" s="370"/>
      <c r="AL74" s="161"/>
      <c r="AM74" s="161"/>
      <c r="AN74" s="370"/>
      <c r="AO74" s="161"/>
      <c r="AP74" s="161">
        <f>ROUND(SUM(AP70:AP72),0)</f>
        <v>6743</v>
      </c>
      <c r="AQ74" s="370"/>
      <c r="AR74" s="161"/>
      <c r="AS74" s="161">
        <f>ROUND(SUM(AS70:AS72),0)</f>
        <v>6687</v>
      </c>
      <c r="AT74" s="370"/>
      <c r="AU74" s="161"/>
      <c r="AV74" s="161">
        <f>ROUND(SUM(AV70:AV72),0)</f>
        <v>6630</v>
      </c>
      <c r="AW74" s="370"/>
      <c r="AX74" s="161"/>
      <c r="AY74" s="161">
        <f>ROUND(SUM(AY70:AY72),0)</f>
        <v>12630</v>
      </c>
      <c r="AZ74" s="370"/>
      <c r="BA74" s="161"/>
      <c r="BB74" s="161">
        <f>ROUND(SUM(BB70:BB72),0)</f>
        <v>6293</v>
      </c>
      <c r="BC74" s="370"/>
      <c r="BD74" s="161"/>
      <c r="BE74" s="161">
        <f>ROUND(SUM(BE70:BE72),0)</f>
        <v>4826</v>
      </c>
      <c r="BF74" s="370"/>
      <c r="BG74" s="161"/>
      <c r="BH74" s="161">
        <f>ROUND(SUM(BH70:BH72),0)</f>
        <v>4662</v>
      </c>
      <c r="BI74" s="370"/>
      <c r="BJ74" s="161"/>
      <c r="BK74" s="161">
        <f>ROUND(SUM(BK70:BK72),0)</f>
        <v>5309</v>
      </c>
      <c r="BL74" s="370"/>
      <c r="BM74" s="161"/>
      <c r="BN74" s="161">
        <f>ROUND(SUM(BN70:BN72),0)</f>
        <v>5072</v>
      </c>
      <c r="BO74" s="370"/>
      <c r="BP74" s="161"/>
      <c r="BQ74" s="161">
        <f>ROUND(SUM(BQ70:BQ72),0)</f>
        <v>6002</v>
      </c>
      <c r="BR74" s="370"/>
      <c r="BS74" s="161"/>
      <c r="BT74" s="161">
        <f>ROUND(SUM(BT70:BT72),0)</f>
        <v>3945</v>
      </c>
      <c r="BU74" s="370"/>
      <c r="BV74" s="161"/>
      <c r="BW74" s="161">
        <f>ROUND(SUM(BW70:BW72),0)</f>
        <v>4632</v>
      </c>
      <c r="BX74" s="370"/>
      <c r="BY74" s="161"/>
      <c r="BZ74" s="161">
        <f>ROUND(SUM(BZ70:BZ72),0)</f>
        <v>5307</v>
      </c>
      <c r="CA74" s="370"/>
      <c r="CB74" s="370"/>
    </row>
    <row r="75" spans="1:80" ht="16.2" customHeight="1">
      <c r="E75" s="370"/>
      <c r="F75" s="370"/>
      <c r="G75" s="370"/>
      <c r="H75" s="161"/>
      <c r="I75" s="161"/>
      <c r="K75" s="161"/>
      <c r="L75" s="161"/>
      <c r="N75" s="161"/>
      <c r="O75" s="161"/>
      <c r="Q75" s="161"/>
      <c r="R75" s="161"/>
      <c r="T75" s="161"/>
      <c r="U75" s="161"/>
      <c r="W75" s="161"/>
      <c r="X75" s="161"/>
      <c r="Z75" s="161"/>
      <c r="AA75" s="161"/>
      <c r="AC75" s="161"/>
      <c r="AD75" s="161" t="b">
        <f>AD69=AD74</f>
        <v>1</v>
      </c>
      <c r="AF75" s="161"/>
      <c r="AG75" s="161"/>
      <c r="AI75" s="161"/>
      <c r="AJ75" s="161"/>
      <c r="AL75" s="161"/>
      <c r="AM75" s="161"/>
      <c r="AO75" s="161"/>
      <c r="AP75" s="161" t="b">
        <f>AP69=AP74</f>
        <v>1</v>
      </c>
      <c r="AR75" s="161"/>
      <c r="AS75" s="161" t="b">
        <f>AS69=AS74</f>
        <v>1</v>
      </c>
      <c r="AU75" s="161"/>
      <c r="AV75" s="161" t="b">
        <f>AV69=AV74</f>
        <v>1</v>
      </c>
      <c r="AX75" s="161"/>
      <c r="AY75" s="161" t="b">
        <f>AY69=AY74</f>
        <v>1</v>
      </c>
      <c r="BA75" s="161"/>
      <c r="BB75" s="161" t="b">
        <f>BB69=BB74</f>
        <v>1</v>
      </c>
      <c r="BD75" s="161"/>
      <c r="BE75" s="161" t="b">
        <f>BE69=BE74</f>
        <v>1</v>
      </c>
      <c r="BG75" s="161"/>
      <c r="BH75" s="161" t="b">
        <f>BH69=BH74</f>
        <v>1</v>
      </c>
      <c r="BJ75" s="161"/>
      <c r="BK75" s="161" t="b">
        <f>BK69=BK74</f>
        <v>1</v>
      </c>
      <c r="BM75" s="161"/>
      <c r="BN75" s="161" t="b">
        <f>BN69=BN74</f>
        <v>1</v>
      </c>
      <c r="BP75" s="161"/>
      <c r="BQ75" s="161" t="b">
        <f>BQ69=BQ74</f>
        <v>1</v>
      </c>
      <c r="BS75" s="161"/>
      <c r="BT75" s="161" t="b">
        <f>BT69=BT74</f>
        <v>1</v>
      </c>
      <c r="BV75" s="161"/>
      <c r="BW75" s="161" t="b">
        <f>BW69=BW74</f>
        <v>1</v>
      </c>
      <c r="BY75" s="161"/>
      <c r="BZ75" s="161" t="b">
        <f>BZ69=BZ74</f>
        <v>1</v>
      </c>
    </row>
    <row r="76" spans="1:80" ht="16.2" customHeight="1">
      <c r="E76" s="370"/>
      <c r="F76" s="370"/>
      <c r="G76" s="370"/>
      <c r="H76" s="370"/>
      <c r="I76" s="370"/>
      <c r="L76" s="370"/>
      <c r="O76" s="370"/>
      <c r="R76" s="370"/>
      <c r="U76" s="370"/>
      <c r="X76" s="370"/>
      <c r="AA76" s="370"/>
      <c r="AD76" s="370"/>
      <c r="AG76" s="370"/>
      <c r="AJ76" s="370"/>
      <c r="AM76" s="370"/>
      <c r="AP76" s="370"/>
      <c r="AS76" s="370"/>
      <c r="AV76" s="370"/>
      <c r="AY76" s="370"/>
      <c r="BB76" s="370"/>
      <c r="BE76" s="370"/>
      <c r="BH76" s="370"/>
      <c r="BK76" s="370"/>
      <c r="BN76" s="370"/>
      <c r="BQ76" s="370"/>
      <c r="BT76" s="370"/>
      <c r="BW76" s="370"/>
      <c r="BZ76" s="370"/>
    </row>
    <row r="77" spans="1:80" ht="16.2" customHeight="1">
      <c r="E77" s="370"/>
      <c r="F77" s="370"/>
      <c r="G77" s="370"/>
      <c r="H77" s="370"/>
      <c r="I77" s="370"/>
      <c r="L77" s="370"/>
      <c r="O77" s="370"/>
      <c r="R77" s="370"/>
      <c r="U77" s="370"/>
      <c r="X77" s="370"/>
      <c r="AA77" s="370"/>
      <c r="AD77" s="370"/>
      <c r="AG77" s="370"/>
      <c r="AJ77" s="370"/>
      <c r="AM77" s="370"/>
      <c r="AP77" s="370"/>
      <c r="AS77" s="370"/>
      <c r="AV77" s="370"/>
      <c r="AY77" s="370"/>
      <c r="BB77" s="370"/>
      <c r="BE77" s="370"/>
      <c r="BH77" s="370"/>
      <c r="BK77" s="370"/>
      <c r="BN77" s="370"/>
      <c r="BQ77" s="370"/>
      <c r="BT77" s="370"/>
      <c r="BW77" s="370"/>
      <c r="BZ77" s="370"/>
    </row>
    <row r="78" spans="1:80" ht="16.2" customHeight="1">
      <c r="E78" s="370"/>
      <c r="F78" s="370"/>
      <c r="G78" s="370"/>
      <c r="H78" s="370"/>
      <c r="I78" s="370"/>
      <c r="L78" s="370"/>
      <c r="O78" s="370"/>
      <c r="R78" s="370"/>
      <c r="U78" s="370"/>
      <c r="X78" s="370"/>
      <c r="AA78" s="370"/>
      <c r="AD78" s="370"/>
      <c r="AG78" s="370"/>
      <c r="AJ78" s="370"/>
      <c r="AM78" s="370"/>
      <c r="AP78" s="370"/>
      <c r="AS78" s="370"/>
      <c r="AV78" s="370"/>
      <c r="AY78" s="370"/>
      <c r="BB78" s="370"/>
      <c r="BE78" s="370"/>
      <c r="BH78" s="370"/>
      <c r="BK78" s="370"/>
      <c r="BN78" s="370"/>
      <c r="BQ78" s="370"/>
      <c r="BT78" s="370"/>
      <c r="BW78" s="370"/>
      <c r="BZ78" s="370"/>
    </row>
    <row r="79" spans="1:80" ht="16.2" customHeight="1">
      <c r="E79" s="370"/>
      <c r="F79" s="370"/>
      <c r="G79" s="370"/>
      <c r="H79" s="370"/>
      <c r="I79" s="370"/>
      <c r="L79" s="370"/>
      <c r="O79" s="370"/>
      <c r="U79" s="370"/>
      <c r="X79" s="370"/>
      <c r="AA79" s="370"/>
      <c r="AG79" s="370"/>
      <c r="AJ79" s="370"/>
      <c r="AM79" s="370"/>
      <c r="AS79" s="370"/>
      <c r="AV79" s="370"/>
      <c r="AY79" s="370"/>
      <c r="BE79" s="370"/>
      <c r="BH79" s="370"/>
      <c r="BK79" s="370"/>
      <c r="BQ79" s="370"/>
      <c r="BT79" s="370"/>
      <c r="BW79" s="370"/>
      <c r="BZ79" s="370"/>
    </row>
    <row r="80" spans="1:80" ht="16.2" customHeight="1">
      <c r="E80" s="370"/>
      <c r="F80" s="370"/>
      <c r="G80" s="370"/>
      <c r="H80" s="370"/>
      <c r="I80" s="370"/>
      <c r="L80" s="370"/>
      <c r="O80" s="370"/>
      <c r="U80" s="370"/>
      <c r="X80" s="370"/>
      <c r="AA80" s="370"/>
      <c r="AG80" s="370"/>
      <c r="AJ80" s="370"/>
      <c r="AM80" s="370"/>
      <c r="AS80" s="370"/>
      <c r="AV80" s="370"/>
      <c r="AY80" s="370"/>
      <c r="BE80" s="370"/>
      <c r="BH80" s="370"/>
      <c r="BK80" s="370"/>
      <c r="BQ80" s="370"/>
      <c r="BT80" s="370"/>
      <c r="BW80" s="370"/>
      <c r="BZ80" s="370"/>
    </row>
    <row r="81" spans="5:78" ht="16.2" customHeight="1">
      <c r="E81" s="370"/>
      <c r="F81" s="370"/>
      <c r="G81" s="370"/>
      <c r="H81" s="370"/>
      <c r="I81" s="370"/>
      <c r="L81" s="370"/>
      <c r="O81" s="370"/>
      <c r="U81" s="370"/>
      <c r="X81" s="370"/>
      <c r="AA81" s="370"/>
      <c r="AG81" s="370"/>
      <c r="AJ81" s="370"/>
      <c r="AM81" s="370"/>
      <c r="AS81" s="370"/>
      <c r="AV81" s="370"/>
      <c r="AY81" s="370"/>
      <c r="BE81" s="370"/>
      <c r="BH81" s="370"/>
      <c r="BK81" s="370"/>
      <c r="BQ81" s="370"/>
      <c r="BT81" s="370"/>
      <c r="BW81" s="370"/>
      <c r="BZ81" s="370"/>
    </row>
  </sheetData>
  <phoneticPr fontId="3" type="noConversion"/>
  <conditionalFormatting sqref="J53 M53 P53 S53 V53 Y53 AB53 AE53 AH53 AK53 AN53 AQ53 AT53 AW53 AZ53 BC53 BF53 BI53 BL53 BO53 BR53 BU53 BX53 J62 M62 P62 S62 V62 Y62 AB62 AE62 AH62 AK62 AN62 AQ62 AT62 AW62 AZ62 BC62 BF62 BI62 BL62 BO62 BR62 BU62 BX62 J69 M69 P69 S69 V69 Y69 AB69 AE69 AH69 AK69 AN69 AQ69 AT69 AW69 AZ69 BC69 BF69 BI69 BL69 BO69 BR69 BU69 BX69">
    <cfRule type="cellIs" dxfId="71" priority="10" operator="lessThan">
      <formula>-0.1</formula>
    </cfRule>
    <cfRule type="cellIs" dxfId="70" priority="11" operator="greaterThan">
      <formula>0.1</formula>
    </cfRule>
  </conditionalFormatting>
  <conditionalFormatting sqref="J3:K49 M3:N49 P3:Q49 S3:T49 V3:W49 Y3:Z49 AB3:AC49 AE3:AF49 AH3:AI49 AK3:AL49 AN3:AO49 AQ3:AR49 AT3:AU49 AW3:AX49 AZ3:BA49 BC3:BD49 BF3:BG49 BI3:BJ49 BL3:BM49 BO3:BP49 BR3:BS49 BU3:BV49 BX3:BY49 CA3:CB49">
    <cfRule type="cellIs" dxfId="69" priority="24" operator="lessThan">
      <formula>0</formula>
    </cfRule>
    <cfRule type="cellIs" dxfId="68" priority="25" operator="greaterThan">
      <formula>0</formula>
    </cfRule>
  </conditionalFormatting>
  <conditionalFormatting sqref="CA53:CB53 CA62:CB62 CA69:CB69">
    <cfRule type="cellIs" dxfId="67" priority="4" operator="lessThan">
      <formula>-0.1</formula>
    </cfRule>
    <cfRule type="cellIs" dxfId="66" priority="5" operator="greaterThan">
      <formula>0.1</formula>
    </cfRule>
  </conditionalFormatting>
  <pageMargins left="0.25" right="0.25" top="0.75" bottom="0.75" header="0.3" footer="0.3"/>
  <pageSetup paperSize="9" scale="51" fitToHeight="0" orientation="landscape" r:id="rId1"/>
  <colBreaks count="4" manualBreakCount="4">
    <brk id="20" max="47" man="1"/>
    <brk id="32" max="47" man="1"/>
    <brk id="44" max="47" man="1"/>
    <brk id="56"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E22C-2E55-46D1-BB6E-6DC415AE025E}">
  <sheetPr>
    <tabColor theme="8" tint="0.79998168889431442"/>
    <pageSetUpPr fitToPage="1"/>
  </sheetPr>
  <dimension ref="A1:CB107"/>
  <sheetViews>
    <sheetView showGridLines="0" view="pageBreakPreview" zoomScaleNormal="100" zoomScaleSheetLayoutView="100" workbookViewId="0">
      <pane xSplit="3" ySplit="2" topLeftCell="BH3" activePane="bottomRight" state="frozen"/>
      <selection activeCell="D50" sqref="D50"/>
      <selection pane="topRight" activeCell="D50" sqref="D50"/>
      <selection pane="bottomLeft" activeCell="D50" sqref="D50"/>
      <selection pane="bottomRight" activeCell="BP25" sqref="BP25"/>
    </sheetView>
  </sheetViews>
  <sheetFormatPr defaultColWidth="8.69921875" defaultRowHeight="16.2" customHeight="1" outlineLevelCol="1"/>
  <cols>
    <col min="1" max="1" width="3.296875" style="173" customWidth="1"/>
    <col min="2" max="2" width="14.19921875" style="6" customWidth="1"/>
    <col min="3" max="3" width="11.19921875" style="6" customWidth="1"/>
    <col min="4" max="8" width="9.19921875" style="410" hidden="1" customWidth="1" outlineLevel="1"/>
    <col min="9" max="10" width="5.69921875" style="411" hidden="1" customWidth="1" outlineLevel="1"/>
    <col min="11" max="11" width="9.19921875" style="410" hidden="1" customWidth="1" outlineLevel="1"/>
    <col min="12" max="13" width="5.69921875" style="411" hidden="1" customWidth="1" outlineLevel="1"/>
    <col min="14" max="14" width="9.19921875" style="410" hidden="1" customWidth="1" outlineLevel="1"/>
    <col min="15" max="16" width="5.69921875" style="411" hidden="1" customWidth="1" outlineLevel="1"/>
    <col min="17" max="17" width="9.19921875" style="410" hidden="1" customWidth="1" outlineLevel="1"/>
    <col min="18" max="19" width="5.69921875" style="411" hidden="1" customWidth="1" outlineLevel="1"/>
    <col min="20" max="20" width="9.19921875" style="410" hidden="1" customWidth="1" outlineLevel="1"/>
    <col min="21" max="22" width="5.69921875" style="411" hidden="1" customWidth="1" outlineLevel="1"/>
    <col min="23" max="23" width="9.19921875" style="410" hidden="1" customWidth="1" outlineLevel="1"/>
    <col min="24" max="25" width="5.69921875" style="411" hidden="1" customWidth="1" outlineLevel="1"/>
    <col min="26" max="26" width="9.19921875" style="410" hidden="1" customWidth="1" outlineLevel="1"/>
    <col min="27" max="28" width="5.69921875" style="411" hidden="1" customWidth="1" outlineLevel="1"/>
    <col min="29" max="29" width="9.19921875" style="410" hidden="1" customWidth="1" outlineLevel="1"/>
    <col min="30" max="31" width="5.69921875" style="411" hidden="1" customWidth="1" outlineLevel="1"/>
    <col min="32" max="32" width="9.19921875" style="410" hidden="1" customWidth="1" outlineLevel="1"/>
    <col min="33" max="34" width="5.69921875" style="411" hidden="1" customWidth="1" outlineLevel="1"/>
    <col min="35" max="35" width="9.19921875" style="410" hidden="1" customWidth="1" outlineLevel="1"/>
    <col min="36" max="37" width="5.69921875" style="411" hidden="1" customWidth="1" outlineLevel="1"/>
    <col min="38" max="38" width="9.19921875" style="410" hidden="1" customWidth="1" outlineLevel="1"/>
    <col min="39" max="40" width="5.69921875" style="411" hidden="1" customWidth="1" outlineLevel="1"/>
    <col min="41" max="41" width="9.19921875" style="410" hidden="1" customWidth="1" outlineLevel="1"/>
    <col min="42" max="43" width="5.69921875" style="411" hidden="1" customWidth="1" outlineLevel="1"/>
    <col min="44" max="44" width="9.19921875" style="410" hidden="1" customWidth="1" outlineLevel="1"/>
    <col min="45" max="46" width="5.69921875" style="411" hidden="1" customWidth="1" outlineLevel="1"/>
    <col min="47" max="47" width="9.19921875" style="410" hidden="1" customWidth="1" outlineLevel="1"/>
    <col min="48" max="49" width="5.69921875" style="411" hidden="1" customWidth="1" outlineLevel="1"/>
    <col min="50" max="50" width="9.19921875" style="410" hidden="1" customWidth="1" outlineLevel="1"/>
    <col min="51" max="52" width="5.69921875" style="411" hidden="1" customWidth="1" outlineLevel="1"/>
    <col min="53" max="53" width="9.19921875" style="410" hidden="1" customWidth="1" outlineLevel="1"/>
    <col min="54" max="54" width="5.69921875" style="411" hidden="1" customWidth="1" outlineLevel="1"/>
    <col min="55" max="55" width="5.3984375" style="411" hidden="1" customWidth="1" outlineLevel="1"/>
    <col min="56" max="56" width="9.19921875" style="410" customWidth="1" collapsed="1"/>
    <col min="57" max="58" width="5.69921875" style="411" customWidth="1"/>
    <col min="59" max="59" width="9.19921875" style="410" customWidth="1"/>
    <col min="60" max="61" width="5.69921875" style="411" customWidth="1"/>
    <col min="62" max="62" width="9.19921875" style="410" customWidth="1"/>
    <col min="63" max="64" width="5.69921875" style="411" customWidth="1"/>
    <col min="65" max="65" width="9.19921875" style="410" customWidth="1"/>
    <col min="66" max="67" width="5.69921875" style="411" customWidth="1"/>
    <col min="68" max="68" width="9.19921875" style="410" customWidth="1"/>
    <col min="69" max="70" width="5.69921875" style="411" customWidth="1"/>
    <col min="71" max="71" width="9.19921875" style="410" customWidth="1"/>
    <col min="72" max="73" width="5.69921875" style="411" customWidth="1"/>
    <col min="74" max="74" width="9.19921875" style="410" customWidth="1"/>
    <col min="75" max="76" width="5.69921875" style="411" customWidth="1"/>
    <col min="77" max="77" width="9.19921875" style="410" customWidth="1"/>
    <col min="78" max="79" width="5.69921875" style="411" customWidth="1"/>
    <col min="80" max="16384" width="8.69921875" style="6"/>
  </cols>
  <sheetData>
    <row r="1" spans="1:80" ht="16.2" customHeight="1" thickBot="1">
      <c r="B1" s="4" t="s">
        <v>384</v>
      </c>
      <c r="C1" s="4"/>
      <c r="BM1" s="412"/>
      <c r="BY1" s="806" t="s">
        <v>425</v>
      </c>
      <c r="CB1" s="411"/>
    </row>
    <row r="2" spans="1:80" s="4" customFormat="1" ht="16.2" customHeight="1">
      <c r="A2" s="173">
        <v>1</v>
      </c>
      <c r="B2" s="112" t="s">
        <v>241</v>
      </c>
      <c r="C2" s="113"/>
      <c r="D2" s="413" t="s">
        <v>4</v>
      </c>
      <c r="E2" s="414" t="s">
        <v>6</v>
      </c>
      <c r="F2" s="414" t="s">
        <v>8</v>
      </c>
      <c r="G2" s="415" t="s">
        <v>9</v>
      </c>
      <c r="H2" s="416" t="s">
        <v>10</v>
      </c>
      <c r="I2" s="417" t="s">
        <v>7</v>
      </c>
      <c r="J2" s="418" t="s">
        <v>5</v>
      </c>
      <c r="K2" s="419" t="s">
        <v>11</v>
      </c>
      <c r="L2" s="417" t="s">
        <v>7</v>
      </c>
      <c r="M2" s="418" t="s">
        <v>5</v>
      </c>
      <c r="N2" s="419" t="s">
        <v>12</v>
      </c>
      <c r="O2" s="417" t="s">
        <v>7</v>
      </c>
      <c r="P2" s="418" t="s">
        <v>5</v>
      </c>
      <c r="Q2" s="419" t="s">
        <v>13</v>
      </c>
      <c r="R2" s="417" t="s">
        <v>7</v>
      </c>
      <c r="S2" s="420" t="s">
        <v>5</v>
      </c>
      <c r="T2" s="416" t="s">
        <v>15</v>
      </c>
      <c r="U2" s="417" t="s">
        <v>7</v>
      </c>
      <c r="V2" s="418" t="s">
        <v>5</v>
      </c>
      <c r="W2" s="419" t="s">
        <v>16</v>
      </c>
      <c r="X2" s="417" t="s">
        <v>7</v>
      </c>
      <c r="Y2" s="418" t="s">
        <v>5</v>
      </c>
      <c r="Z2" s="419" t="s">
        <v>17</v>
      </c>
      <c r="AA2" s="417" t="s">
        <v>7</v>
      </c>
      <c r="AB2" s="418" t="s">
        <v>5</v>
      </c>
      <c r="AC2" s="419" t="s">
        <v>18</v>
      </c>
      <c r="AD2" s="417" t="s">
        <v>7</v>
      </c>
      <c r="AE2" s="420" t="s">
        <v>5</v>
      </c>
      <c r="AF2" s="416" t="s">
        <v>19</v>
      </c>
      <c r="AG2" s="417" t="s">
        <v>7</v>
      </c>
      <c r="AH2" s="418" t="s">
        <v>5</v>
      </c>
      <c r="AI2" s="419" t="s">
        <v>20</v>
      </c>
      <c r="AJ2" s="417" t="s">
        <v>7</v>
      </c>
      <c r="AK2" s="418" t="s">
        <v>5</v>
      </c>
      <c r="AL2" s="419" t="s">
        <v>21</v>
      </c>
      <c r="AM2" s="417" t="s">
        <v>7</v>
      </c>
      <c r="AN2" s="418" t="s">
        <v>5</v>
      </c>
      <c r="AO2" s="419" t="s">
        <v>22</v>
      </c>
      <c r="AP2" s="417" t="s">
        <v>7</v>
      </c>
      <c r="AQ2" s="420" t="s">
        <v>5</v>
      </c>
      <c r="AR2" s="416" t="s">
        <v>23</v>
      </c>
      <c r="AS2" s="417" t="s">
        <v>7</v>
      </c>
      <c r="AT2" s="418" t="s">
        <v>5</v>
      </c>
      <c r="AU2" s="419" t="s">
        <v>24</v>
      </c>
      <c r="AV2" s="417" t="s">
        <v>7</v>
      </c>
      <c r="AW2" s="418" t="s">
        <v>5</v>
      </c>
      <c r="AX2" s="419" t="s">
        <v>25</v>
      </c>
      <c r="AY2" s="417" t="s">
        <v>7</v>
      </c>
      <c r="AZ2" s="418" t="s">
        <v>5</v>
      </c>
      <c r="BA2" s="419" t="s">
        <v>26</v>
      </c>
      <c r="BB2" s="417" t="s">
        <v>7</v>
      </c>
      <c r="BC2" s="420" t="s">
        <v>5</v>
      </c>
      <c r="BD2" s="416" t="s">
        <v>27</v>
      </c>
      <c r="BE2" s="417" t="s">
        <v>7</v>
      </c>
      <c r="BF2" s="418" t="s">
        <v>5</v>
      </c>
      <c r="BG2" s="419" t="s">
        <v>28</v>
      </c>
      <c r="BH2" s="417" t="s">
        <v>7</v>
      </c>
      <c r="BI2" s="418" t="s">
        <v>5</v>
      </c>
      <c r="BJ2" s="419" t="s">
        <v>102</v>
      </c>
      <c r="BK2" s="417" t="s">
        <v>7</v>
      </c>
      <c r="BL2" s="418" t="s">
        <v>5</v>
      </c>
      <c r="BM2" s="419" t="s">
        <v>280</v>
      </c>
      <c r="BN2" s="417" t="s">
        <v>7</v>
      </c>
      <c r="BO2" s="420" t="s">
        <v>5</v>
      </c>
      <c r="BP2" s="419" t="s">
        <v>324</v>
      </c>
      <c r="BQ2" s="417" t="s">
        <v>7</v>
      </c>
      <c r="BR2" s="418" t="s">
        <v>5</v>
      </c>
      <c r="BS2" s="419" t="s">
        <v>366</v>
      </c>
      <c r="BT2" s="417" t="s">
        <v>7</v>
      </c>
      <c r="BU2" s="418" t="s">
        <v>5</v>
      </c>
      <c r="BV2" s="419" t="s">
        <v>368</v>
      </c>
      <c r="BW2" s="417" t="s">
        <v>7</v>
      </c>
      <c r="BX2" s="418" t="s">
        <v>5</v>
      </c>
      <c r="BY2" s="419" t="s">
        <v>369</v>
      </c>
      <c r="BZ2" s="417" t="s">
        <v>7</v>
      </c>
      <c r="CA2" s="420" t="s">
        <v>5</v>
      </c>
    </row>
    <row r="3" spans="1:80" s="4" customFormat="1" ht="16.2" customHeight="1">
      <c r="A3" s="173">
        <f>A2+1</f>
        <v>2</v>
      </c>
      <c r="B3" s="114" t="s">
        <v>83</v>
      </c>
      <c r="C3" s="115" t="s">
        <v>84</v>
      </c>
      <c r="D3" s="421">
        <v>1185.4449999999999</v>
      </c>
      <c r="E3" s="422">
        <v>1547.4580000000001</v>
      </c>
      <c r="F3" s="422">
        <v>1799.5840000000001</v>
      </c>
      <c r="G3" s="423">
        <v>1656.461</v>
      </c>
      <c r="H3" s="424">
        <v>1503.5239999999999</v>
      </c>
      <c r="I3" s="425">
        <f t="shared" ref="I3:I11" si="0">H3/G3-1</f>
        <v>-9.2327558572160795E-2</v>
      </c>
      <c r="J3" s="426">
        <f t="shared" ref="J3:J35" si="1">IFERROR(H3/D3-1,)</f>
        <v>0.2683203354014736</v>
      </c>
      <c r="K3" s="427">
        <v>2373.5590000000002</v>
      </c>
      <c r="L3" s="425">
        <f t="shared" ref="L3:L11" si="2">K3/H3-1</f>
        <v>0.57866385904049444</v>
      </c>
      <c r="M3" s="426">
        <f t="shared" ref="M3:M35" si="3">IFERROR(K3/E3-1,)</f>
        <v>0.53384389107814245</v>
      </c>
      <c r="N3" s="427">
        <v>1724.732</v>
      </c>
      <c r="O3" s="425">
        <f t="shared" ref="O3:O10" si="4">N3/K3-1</f>
        <v>-0.2733561710494663</v>
      </c>
      <c r="P3" s="426">
        <f t="shared" ref="P3:P35" si="5">IFERROR(N3/F3-1,)</f>
        <v>-4.1594057293241171E-2</v>
      </c>
      <c r="Q3" s="427">
        <v>2138.2089999999998</v>
      </c>
      <c r="R3" s="425">
        <f t="shared" ref="R3:R10" si="6">Q3/N3-1</f>
        <v>0.23973405723323959</v>
      </c>
      <c r="S3" s="428">
        <f t="shared" ref="S3:S35" si="7">IFERROR(Q3/G3-1,)</f>
        <v>0.29082966637910568</v>
      </c>
      <c r="T3" s="424">
        <v>1475.0540000000001</v>
      </c>
      <c r="U3" s="425">
        <f t="shared" ref="U3:U11" si="8">T3/Q3-1</f>
        <v>-0.31014507936314917</v>
      </c>
      <c r="V3" s="426">
        <f t="shared" ref="V3:V35" si="9">IFERROR(T3/H3-1,)</f>
        <v>-1.8935514165387302E-2</v>
      </c>
      <c r="W3" s="427">
        <v>2392.1410000000001</v>
      </c>
      <c r="X3" s="425">
        <f t="shared" ref="X3:X11" si="10">W3/T3-1</f>
        <v>0.62173113662279489</v>
      </c>
      <c r="Y3" s="426">
        <f t="shared" ref="Y3:Y35" si="11">IFERROR(W3/K3-1,)</f>
        <v>7.8287499910472125E-3</v>
      </c>
      <c r="Z3" s="427">
        <v>1546.5609999999999</v>
      </c>
      <c r="AA3" s="425">
        <f t="shared" ref="AA3:AA11" si="12">Z3/W3-1</f>
        <v>-0.35348250792908953</v>
      </c>
      <c r="AB3" s="426">
        <f t="shared" ref="AB3:AB35" si="13">IFERROR(Z3/N3-1,)</f>
        <v>-0.10330358571650555</v>
      </c>
      <c r="AC3" s="427">
        <v>2952.8919999999998</v>
      </c>
      <c r="AD3" s="425">
        <f t="shared" ref="AD3:AD11" si="14">AC3/Z3-1</f>
        <v>0.90932785709713349</v>
      </c>
      <c r="AE3" s="428">
        <f t="shared" ref="AE3:AE35" si="15">IFERROR(AC3/Q3-1,)</f>
        <v>0.38101186553793398</v>
      </c>
      <c r="AF3" s="424">
        <v>2328.0590000000002</v>
      </c>
      <c r="AG3" s="425">
        <f t="shared" ref="AG3:AG11" si="16">AF3/AC3-1</f>
        <v>-0.21160035653183373</v>
      </c>
      <c r="AH3" s="426">
        <f t="shared" ref="AH3:AH35" si="17">IFERROR(AF3/T3-1,)</f>
        <v>0.57828730338007972</v>
      </c>
      <c r="AI3" s="427">
        <v>2349.0909999999999</v>
      </c>
      <c r="AJ3" s="425">
        <f t="shared" ref="AJ3:AJ11" si="18">AI3/AF3-1</f>
        <v>9.0341353032719063E-3</v>
      </c>
      <c r="AK3" s="426">
        <f t="shared" ref="AK3:AK35" si="19">IFERROR(AI3/W3-1,)</f>
        <v>-1.7996430812397879E-2</v>
      </c>
      <c r="AL3" s="427">
        <v>2428.395</v>
      </c>
      <c r="AM3" s="425">
        <f t="shared" ref="AM3:AM11" si="20">AL3/AI3-1</f>
        <v>3.3759441417978264E-2</v>
      </c>
      <c r="AN3" s="426">
        <f t="shared" ref="AN3:AN35" si="21">IFERROR(AL3/Z3-1,)</f>
        <v>0.57019024791133366</v>
      </c>
      <c r="AO3" s="427">
        <v>2031.9</v>
      </c>
      <c r="AP3" s="425">
        <f t="shared" ref="AP3:AP11" si="22">AO3/AL3-1</f>
        <v>-0.16327450847164482</v>
      </c>
      <c r="AQ3" s="428">
        <f t="shared" ref="AQ3:AQ35" si="23">IFERROR(AO3/AC3-1,)</f>
        <v>-0.31189491522209412</v>
      </c>
      <c r="AR3" s="424">
        <v>2562.6559999999999</v>
      </c>
      <c r="AS3" s="425">
        <f t="shared" ref="AS3:AS11" si="24">AR3/AO3-1</f>
        <v>0.26121167380284449</v>
      </c>
      <c r="AT3" s="426">
        <f t="shared" ref="AT3:AT35" si="25">IFERROR(AR3/AF3-1,)</f>
        <v>0.10076935335401704</v>
      </c>
      <c r="AU3" s="427">
        <f>(2546211-40)/1000</f>
        <v>2546.1709999999998</v>
      </c>
      <c r="AV3" s="425">
        <f t="shared" ref="AV3:AV11" si="26">AU3/AR3-1</f>
        <v>-6.4327791166665094E-3</v>
      </c>
      <c r="AW3" s="426">
        <f t="shared" ref="AW3:AW35" si="27">IFERROR(AU3/AI3-1,)</f>
        <v>8.3896281582961141E-2</v>
      </c>
      <c r="AX3" s="427">
        <v>2828.20318</v>
      </c>
      <c r="AY3" s="425">
        <f t="shared" ref="AY3:AY11" si="28">AX3/AU3-1</f>
        <v>0.11076717942353453</v>
      </c>
      <c r="AZ3" s="426">
        <f t="shared" ref="AZ3:AZ35" si="29">IFERROR(AX3/AL3-1,)</f>
        <v>0.16463885817587331</v>
      </c>
      <c r="BA3" s="427">
        <v>2085.9335980000001</v>
      </c>
      <c r="BB3" s="425">
        <f t="shared" ref="BB3:BB11" si="30">BA3/AX3-1</f>
        <v>-0.26245270751728667</v>
      </c>
      <c r="BC3" s="428">
        <f t="shared" ref="BC3:BC35" si="31">IFERROR(BA3/AO3-1,)</f>
        <v>2.6592646291648148E-2</v>
      </c>
      <c r="BD3" s="424">
        <v>2200.024531</v>
      </c>
      <c r="BE3" s="425">
        <f t="shared" ref="BE3:BE11" si="32">BD3/BA3-1</f>
        <v>5.4695381055940961E-2</v>
      </c>
      <c r="BF3" s="426">
        <f t="shared" ref="BF3:BF35" si="33">IFERROR(BD3/AR3-1,)</f>
        <v>-0.14150610499419347</v>
      </c>
      <c r="BG3" s="427">
        <v>2437.2018930000004</v>
      </c>
      <c r="BH3" s="425">
        <f t="shared" ref="BH3:BH10" si="34">BG3/BD3-1</f>
        <v>0.1078066897245884</v>
      </c>
      <c r="BI3" s="426">
        <f t="shared" ref="BI3:BI35" si="35">IFERROR(BG3/AU3-1,)</f>
        <v>-4.2797246139398948E-2</v>
      </c>
      <c r="BJ3" s="427">
        <v>2533.015997</v>
      </c>
      <c r="BK3" s="425">
        <f t="shared" ref="BK3:BK10" si="36">BJ3/BG3-1</f>
        <v>3.9313158370339218E-2</v>
      </c>
      <c r="BL3" s="426">
        <f t="shared" ref="BL3:BL35" si="37">IFERROR(BJ3/AX3-1,)</f>
        <v>-0.10437269326597676</v>
      </c>
      <c r="BM3" s="427">
        <v>2500.8490000000002</v>
      </c>
      <c r="BN3" s="425">
        <f t="shared" ref="BN3:BN11" si="38">BM3/BJ3-1</f>
        <v>-1.2699089558888321E-2</v>
      </c>
      <c r="BO3" s="428">
        <f t="shared" ref="BO3" si="39">IFERROR(BM3/BA3-1,)</f>
        <v>0.19891112660432841</v>
      </c>
      <c r="BP3" s="427">
        <v>2749.2179999999998</v>
      </c>
      <c r="BQ3" s="425">
        <f t="shared" ref="BQ3:BQ11" si="40">BP3/BM3-1</f>
        <v>9.9313873008726183E-2</v>
      </c>
      <c r="BR3" s="426">
        <f t="shared" ref="BR3" si="41">IFERROR(BP3/BD3-1,)</f>
        <v>0.24963061150521315</v>
      </c>
      <c r="BS3" s="427">
        <v>2864.951</v>
      </c>
      <c r="BT3" s="425">
        <f t="shared" ref="BT3:BT10" si="42">BS3/BP3-1</f>
        <v>4.2096698042861647E-2</v>
      </c>
      <c r="BU3" s="426">
        <f t="shared" ref="BU3" si="43">IFERROR(BS3/BG3-1,)</f>
        <v>0.175508277844588</v>
      </c>
      <c r="BV3" s="427">
        <v>3187.89</v>
      </c>
      <c r="BW3" s="425">
        <f t="shared" ref="BW3:BW10" si="44">BV3/BS3-1</f>
        <v>0.11272060150417929</v>
      </c>
      <c r="BX3" s="426">
        <f t="shared" ref="BX3" si="45">IFERROR(BV3/BJ3-1,)</f>
        <v>0.25853528117295976</v>
      </c>
      <c r="BY3" s="427">
        <v>3684.0839999999998</v>
      </c>
      <c r="BZ3" s="425">
        <f t="shared" ref="BZ3:BZ10" si="46">BY3/BV3-1</f>
        <v>0.15564966168845218</v>
      </c>
      <c r="CA3" s="428">
        <f t="shared" ref="CA3" si="47">IFERROR(BY3/BM3-1,)</f>
        <v>0.47313332392319563</v>
      </c>
    </row>
    <row r="4" spans="1:80" s="4" customFormat="1" ht="16.2" customHeight="1">
      <c r="A4" s="173">
        <f t="shared" ref="A4:A35" si="48">A3+1</f>
        <v>3</v>
      </c>
      <c r="B4" s="116" t="s">
        <v>94</v>
      </c>
      <c r="C4" s="115" t="s">
        <v>277</v>
      </c>
      <c r="D4" s="421">
        <v>462.74799999999999</v>
      </c>
      <c r="E4" s="422">
        <v>556.69600000000003</v>
      </c>
      <c r="F4" s="422">
        <v>411.26</v>
      </c>
      <c r="G4" s="423">
        <v>98.063999999999993</v>
      </c>
      <c r="H4" s="424">
        <v>319.90499999999997</v>
      </c>
      <c r="I4" s="425">
        <f t="shared" si="0"/>
        <v>2.262206314243759</v>
      </c>
      <c r="J4" s="426">
        <f t="shared" si="1"/>
        <v>-0.30868420825157539</v>
      </c>
      <c r="K4" s="427">
        <v>549.64499999999998</v>
      </c>
      <c r="L4" s="425">
        <f t="shared" si="2"/>
        <v>0.71815070098935641</v>
      </c>
      <c r="M4" s="426">
        <f t="shared" si="3"/>
        <v>-1.2665799646485731E-2</v>
      </c>
      <c r="N4" s="427">
        <v>524.95299999999997</v>
      </c>
      <c r="O4" s="425">
        <f t="shared" si="4"/>
        <v>-4.4923541558642421E-2</v>
      </c>
      <c r="P4" s="426">
        <f t="shared" si="5"/>
        <v>0.27645042065846415</v>
      </c>
      <c r="Q4" s="427">
        <v>529.09500000000003</v>
      </c>
      <c r="R4" s="425">
        <f t="shared" si="6"/>
        <v>7.8902301729870672E-3</v>
      </c>
      <c r="S4" s="428">
        <f t="shared" si="7"/>
        <v>4.3954050416054828</v>
      </c>
      <c r="T4" s="424">
        <v>401.61700000000002</v>
      </c>
      <c r="U4" s="425">
        <f t="shared" si="8"/>
        <v>-0.24093593778054978</v>
      </c>
      <c r="V4" s="426">
        <f t="shared" si="9"/>
        <v>0.25542582954314574</v>
      </c>
      <c r="W4" s="427">
        <v>651.76700000000005</v>
      </c>
      <c r="X4" s="425">
        <f t="shared" si="10"/>
        <v>0.62285710017255247</v>
      </c>
      <c r="Y4" s="426">
        <f t="shared" si="11"/>
        <v>0.18579628669413917</v>
      </c>
      <c r="Z4" s="427">
        <v>484.03699999999998</v>
      </c>
      <c r="AA4" s="425">
        <f t="shared" si="12"/>
        <v>-0.25734656710143355</v>
      </c>
      <c r="AB4" s="426">
        <f t="shared" si="13"/>
        <v>-7.794221577931737E-2</v>
      </c>
      <c r="AC4" s="427">
        <v>1577.6289999999999</v>
      </c>
      <c r="AD4" s="425">
        <f t="shared" si="14"/>
        <v>2.2593148870850781</v>
      </c>
      <c r="AE4" s="428">
        <f t="shared" si="15"/>
        <v>1.9817499692871787</v>
      </c>
      <c r="AF4" s="424">
        <v>800.79</v>
      </c>
      <c r="AG4" s="425">
        <f t="shared" si="16"/>
        <v>-0.4924091785838115</v>
      </c>
      <c r="AH4" s="426">
        <f t="shared" si="17"/>
        <v>0.9939146002285757</v>
      </c>
      <c r="AI4" s="427">
        <v>1685.097</v>
      </c>
      <c r="AJ4" s="425">
        <f t="shared" si="18"/>
        <v>1.1042932604053499</v>
      </c>
      <c r="AK4" s="426">
        <f t="shared" si="19"/>
        <v>1.585428535043965</v>
      </c>
      <c r="AL4" s="427">
        <v>1232.2919999999999</v>
      </c>
      <c r="AM4" s="425">
        <f t="shared" si="20"/>
        <v>-0.26871153411346649</v>
      </c>
      <c r="AN4" s="426">
        <f t="shared" si="21"/>
        <v>1.5458632294638632</v>
      </c>
      <c r="AO4" s="427">
        <v>982.41399999999999</v>
      </c>
      <c r="AP4" s="425">
        <f t="shared" si="22"/>
        <v>-0.20277499164159141</v>
      </c>
      <c r="AQ4" s="428">
        <f t="shared" si="23"/>
        <v>-0.37728451999804768</v>
      </c>
      <c r="AR4" s="424">
        <v>1092.835</v>
      </c>
      <c r="AS4" s="425">
        <f t="shared" si="24"/>
        <v>0.1123976246266849</v>
      </c>
      <c r="AT4" s="426">
        <f t="shared" si="25"/>
        <v>0.36469611258881862</v>
      </c>
      <c r="AU4" s="427">
        <v>1018.4201669999999</v>
      </c>
      <c r="AV4" s="425">
        <f t="shared" si="26"/>
        <v>-6.8093383722154011E-2</v>
      </c>
      <c r="AW4" s="426">
        <f t="shared" si="27"/>
        <v>-0.39563113162031627</v>
      </c>
      <c r="AX4" s="427">
        <v>1003.531417</v>
      </c>
      <c r="AY4" s="425">
        <f t="shared" si="28"/>
        <v>-1.4619457157705518E-2</v>
      </c>
      <c r="AZ4" s="426">
        <f t="shared" si="29"/>
        <v>-0.18563829270984467</v>
      </c>
      <c r="BA4" s="427">
        <v>1314.9905220000001</v>
      </c>
      <c r="BB4" s="425">
        <f t="shared" si="30"/>
        <v>0.31036308353064745</v>
      </c>
      <c r="BC4" s="428">
        <f t="shared" si="31"/>
        <v>0.33852990897931012</v>
      </c>
      <c r="BD4" s="424">
        <v>2115.6628559999999</v>
      </c>
      <c r="BE4" s="425">
        <f t="shared" si="32"/>
        <v>0.60888068819099805</v>
      </c>
      <c r="BF4" s="426">
        <f t="shared" si="33"/>
        <v>0.93593987747464147</v>
      </c>
      <c r="BG4" s="427">
        <v>2282.4003980000002</v>
      </c>
      <c r="BH4" s="425">
        <f t="shared" si="34"/>
        <v>7.8811017325910004E-2</v>
      </c>
      <c r="BI4" s="426">
        <f t="shared" si="35"/>
        <v>1.2411186187753493</v>
      </c>
      <c r="BJ4" s="427">
        <v>2213.2935150000003</v>
      </c>
      <c r="BK4" s="425">
        <f t="shared" si="36"/>
        <v>-3.027815937140399E-2</v>
      </c>
      <c r="BL4" s="426">
        <f t="shared" si="37"/>
        <v>1.2055049573002061</v>
      </c>
      <c r="BM4" s="427">
        <v>2589.2860000000001</v>
      </c>
      <c r="BN4" s="425">
        <f t="shared" si="38"/>
        <v>0.16987917890321014</v>
      </c>
      <c r="BO4" s="428">
        <f t="shared" ref="BO4" si="49">IFERROR(BM4/BA4-1,)</f>
        <v>0.96905297542517199</v>
      </c>
      <c r="BP4" s="427">
        <v>2799.6509999999998</v>
      </c>
      <c r="BQ4" s="425">
        <f t="shared" si="40"/>
        <v>8.1244404828203498E-2</v>
      </c>
      <c r="BR4" s="426">
        <f t="shared" ref="BR4" si="50">IFERROR(BP4/BD4-1,)</f>
        <v>0.32329732597054206</v>
      </c>
      <c r="BS4" s="427">
        <v>2824.2060000000001</v>
      </c>
      <c r="BT4" s="425">
        <f t="shared" si="42"/>
        <v>8.7707360667454992E-3</v>
      </c>
      <c r="BU4" s="426">
        <f t="shared" ref="BU4" si="51">IFERROR(BS4/BG4-1,)</f>
        <v>0.23738411650942925</v>
      </c>
      <c r="BV4" s="427">
        <v>3075.951</v>
      </c>
      <c r="BW4" s="425">
        <f t="shared" si="44"/>
        <v>8.9138327728218059E-2</v>
      </c>
      <c r="BX4" s="426">
        <f t="shared" ref="BX4" si="52">IFERROR(BV4/BJ4-1,)</f>
        <v>0.389761899699959</v>
      </c>
      <c r="BY4" s="427">
        <v>3917.86</v>
      </c>
      <c r="BZ4" s="425">
        <f t="shared" si="46"/>
        <v>0.27370689585107177</v>
      </c>
      <c r="CA4" s="428">
        <f t="shared" ref="CA4" si="53">IFERROR(BY4/BM4-1,)</f>
        <v>0.51310438476089559</v>
      </c>
    </row>
    <row r="5" spans="1:80" s="4" customFormat="1" ht="16.2" customHeight="1">
      <c r="A5" s="173">
        <f t="shared" si="48"/>
        <v>4</v>
      </c>
      <c r="B5" s="116" t="s">
        <v>97</v>
      </c>
      <c r="C5" s="115" t="s">
        <v>119</v>
      </c>
      <c r="D5" s="421">
        <v>238.93</v>
      </c>
      <c r="E5" s="422">
        <v>403.84800000000001</v>
      </c>
      <c r="F5" s="422">
        <v>287.24099999999999</v>
      </c>
      <c r="G5" s="423">
        <v>417.87</v>
      </c>
      <c r="H5" s="424">
        <v>674.73800000000006</v>
      </c>
      <c r="I5" s="425">
        <f t="shared" si="0"/>
        <v>0.6147079235168833</v>
      </c>
      <c r="J5" s="426">
        <f t="shared" si="1"/>
        <v>1.8239986606956013</v>
      </c>
      <c r="K5" s="427">
        <v>644.38800000000003</v>
      </c>
      <c r="L5" s="425">
        <f t="shared" si="2"/>
        <v>-4.498042203047703E-2</v>
      </c>
      <c r="M5" s="426">
        <f t="shared" si="3"/>
        <v>0.59562013430795746</v>
      </c>
      <c r="N5" s="427">
        <v>600.57799999999997</v>
      </c>
      <c r="O5" s="425">
        <f t="shared" si="4"/>
        <v>-6.7986989205261472E-2</v>
      </c>
      <c r="P5" s="426">
        <f t="shared" si="5"/>
        <v>1.0908505401387685</v>
      </c>
      <c r="Q5" s="427">
        <v>424.10899999999998</v>
      </c>
      <c r="R5" s="425">
        <f t="shared" si="6"/>
        <v>-0.2938319418959735</v>
      </c>
      <c r="S5" s="428">
        <f t="shared" si="7"/>
        <v>1.4930480771531807E-2</v>
      </c>
      <c r="T5" s="424">
        <v>267.22399999999999</v>
      </c>
      <c r="U5" s="425">
        <f t="shared" si="8"/>
        <v>-0.36991669594373144</v>
      </c>
      <c r="V5" s="426">
        <f t="shared" si="9"/>
        <v>-0.6039588699613776</v>
      </c>
      <c r="W5" s="427">
        <v>121.434</v>
      </c>
      <c r="X5" s="425">
        <f t="shared" si="10"/>
        <v>-0.54557225398916265</v>
      </c>
      <c r="Y5" s="426">
        <f t="shared" si="11"/>
        <v>-0.81155142553865067</v>
      </c>
      <c r="Z5" s="427">
        <v>201.03299999999999</v>
      </c>
      <c r="AA5" s="425">
        <f t="shared" si="12"/>
        <v>0.65549187212806959</v>
      </c>
      <c r="AB5" s="426">
        <f t="shared" si="13"/>
        <v>-0.6652674590144827</v>
      </c>
      <c r="AC5" s="427">
        <v>250.52699999999999</v>
      </c>
      <c r="AD5" s="425">
        <f t="shared" si="14"/>
        <v>0.24619838533972027</v>
      </c>
      <c r="AE5" s="428">
        <f t="shared" si="15"/>
        <v>-0.40928629196739519</v>
      </c>
      <c r="AF5" s="424">
        <v>799.553</v>
      </c>
      <c r="AG5" s="425">
        <f t="shared" si="16"/>
        <v>2.1914843509881172</v>
      </c>
      <c r="AH5" s="426">
        <f t="shared" si="17"/>
        <v>1.992070323024878</v>
      </c>
      <c r="AI5" s="427">
        <v>853.51</v>
      </c>
      <c r="AJ5" s="425">
        <f t="shared" si="18"/>
        <v>6.7483956660784106E-2</v>
      </c>
      <c r="AK5" s="426">
        <f t="shared" si="19"/>
        <v>6.0285916629609497</v>
      </c>
      <c r="AL5" s="427">
        <v>354.41300000000001</v>
      </c>
      <c r="AM5" s="425">
        <f t="shared" si="20"/>
        <v>-0.58475823364694024</v>
      </c>
      <c r="AN5" s="426">
        <f t="shared" si="21"/>
        <v>0.76295931513731596</v>
      </c>
      <c r="AO5" s="427">
        <v>2207.5970000000002</v>
      </c>
      <c r="AP5" s="425">
        <f t="shared" si="22"/>
        <v>5.2288826877117947</v>
      </c>
      <c r="AQ5" s="428">
        <f t="shared" si="23"/>
        <v>7.8118126988308667</v>
      </c>
      <c r="AR5" s="424">
        <v>1609.318</v>
      </c>
      <c r="AS5" s="425">
        <f t="shared" si="24"/>
        <v>-0.27100915610956178</v>
      </c>
      <c r="AT5" s="426">
        <f t="shared" si="25"/>
        <v>1.0127721364312308</v>
      </c>
      <c r="AU5" s="427">
        <v>2002.1937820000001</v>
      </c>
      <c r="AV5" s="425">
        <f t="shared" si="26"/>
        <v>0.24412563707110713</v>
      </c>
      <c r="AW5" s="426">
        <f t="shared" si="27"/>
        <v>1.3458351770922428</v>
      </c>
      <c r="AX5" s="427">
        <v>1112.29</v>
      </c>
      <c r="AY5" s="425">
        <f t="shared" si="28"/>
        <v>-0.44446436204145601</v>
      </c>
      <c r="AZ5" s="426">
        <f t="shared" si="29"/>
        <v>2.1384006794333161</v>
      </c>
      <c r="BA5" s="427">
        <v>1190.385599</v>
      </c>
      <c r="BB5" s="425">
        <f t="shared" si="30"/>
        <v>7.0211544651125113E-2</v>
      </c>
      <c r="BC5" s="428">
        <f t="shared" si="31"/>
        <v>-0.46077766956559563</v>
      </c>
      <c r="BD5" s="424">
        <v>1318.646467</v>
      </c>
      <c r="BE5" s="425">
        <f t="shared" si="32"/>
        <v>0.10774732835120604</v>
      </c>
      <c r="BF5" s="426">
        <f t="shared" si="33"/>
        <v>-0.18061783500837003</v>
      </c>
      <c r="BG5" s="427">
        <v>3702.8742579999998</v>
      </c>
      <c r="BH5" s="425">
        <f t="shared" si="34"/>
        <v>1.8080871944580124</v>
      </c>
      <c r="BI5" s="426">
        <f t="shared" si="35"/>
        <v>0.84940852942874634</v>
      </c>
      <c r="BJ5" s="427">
        <v>1466.420235</v>
      </c>
      <c r="BK5" s="425">
        <f t="shared" si="36"/>
        <v>-0.60397784725424497</v>
      </c>
      <c r="BL5" s="426">
        <f t="shared" si="37"/>
        <v>0.31837941094498756</v>
      </c>
      <c r="BM5" s="427">
        <v>2541.797</v>
      </c>
      <c r="BN5" s="425">
        <f t="shared" si="38"/>
        <v>0.73333464673583149</v>
      </c>
      <c r="BO5" s="428">
        <f t="shared" ref="BO5" si="54">IFERROR(BM5/BA5-1,)</f>
        <v>1.1352719674492637</v>
      </c>
      <c r="BP5" s="427">
        <v>2227.27</v>
      </c>
      <c r="BQ5" s="425">
        <f t="shared" si="40"/>
        <v>-0.12374198254227231</v>
      </c>
      <c r="BR5" s="426">
        <f t="shared" ref="BR5" si="55">IFERROR(BP5/BD5-1,)</f>
        <v>0.6890577237636506</v>
      </c>
      <c r="BS5" s="427">
        <v>2516.3539999999998</v>
      </c>
      <c r="BT5" s="425">
        <f t="shared" si="42"/>
        <v>0.12979297525670441</v>
      </c>
      <c r="BU5" s="426">
        <f t="shared" ref="BU5" si="56">IFERROR(BS5/BG5-1,)</f>
        <v>-0.32043223056698245</v>
      </c>
      <c r="BV5" s="427">
        <v>4737.6229999999996</v>
      </c>
      <c r="BW5" s="425">
        <f t="shared" si="44"/>
        <v>0.88273311306755731</v>
      </c>
      <c r="BX5" s="426">
        <f t="shared" ref="BX5" si="57">IFERROR(BV5/BJ5-1,)</f>
        <v>2.2307403341307546</v>
      </c>
      <c r="BY5" s="427">
        <v>3339.4960000000001</v>
      </c>
      <c r="BZ5" s="425">
        <f t="shared" si="46"/>
        <v>-0.29511149367520373</v>
      </c>
      <c r="CA5" s="428">
        <f t="shared" ref="CA5" si="58">IFERROR(BY5/BM5-1,)</f>
        <v>0.31383269395628366</v>
      </c>
    </row>
    <row r="6" spans="1:80" s="4" customFormat="1" ht="16.2" customHeight="1">
      <c r="A6" s="173">
        <f t="shared" si="48"/>
        <v>5</v>
      </c>
      <c r="B6" s="117" t="s">
        <v>273</v>
      </c>
      <c r="C6" s="118" t="s">
        <v>120</v>
      </c>
      <c r="D6" s="429">
        <v>425.714</v>
      </c>
      <c r="E6" s="430">
        <v>322.81099999999998</v>
      </c>
      <c r="F6" s="430">
        <v>325.20299999999997</v>
      </c>
      <c r="G6" s="431">
        <v>574.12699999999995</v>
      </c>
      <c r="H6" s="432">
        <v>630.08699999999999</v>
      </c>
      <c r="I6" s="433">
        <f t="shared" si="0"/>
        <v>9.7469723597740643E-2</v>
      </c>
      <c r="J6" s="434">
        <f t="shared" si="1"/>
        <v>0.48007112756451509</v>
      </c>
      <c r="K6" s="435">
        <v>744.29200000000003</v>
      </c>
      <c r="L6" s="433">
        <f t="shared" si="2"/>
        <v>0.18125274763643762</v>
      </c>
      <c r="M6" s="434">
        <f t="shared" si="3"/>
        <v>1.3056587291015487</v>
      </c>
      <c r="N6" s="435">
        <v>559.18799999999999</v>
      </c>
      <c r="O6" s="433">
        <f t="shared" si="4"/>
        <v>-0.24869809160920719</v>
      </c>
      <c r="P6" s="434">
        <f t="shared" si="5"/>
        <v>0.71950443261593544</v>
      </c>
      <c r="Q6" s="435">
        <v>607.34500000000003</v>
      </c>
      <c r="R6" s="433">
        <f t="shared" si="6"/>
        <v>8.6119516155568565E-2</v>
      </c>
      <c r="S6" s="436">
        <f t="shared" si="7"/>
        <v>5.7858278743204927E-2</v>
      </c>
      <c r="T6" s="432">
        <v>510.42599999999999</v>
      </c>
      <c r="U6" s="433">
        <f t="shared" si="8"/>
        <v>-0.15957816397599389</v>
      </c>
      <c r="V6" s="434">
        <f t="shared" si="9"/>
        <v>-0.1899118693132853</v>
      </c>
      <c r="W6" s="435">
        <v>600.53499999999997</v>
      </c>
      <c r="X6" s="433">
        <f t="shared" si="10"/>
        <v>0.17653685353018855</v>
      </c>
      <c r="Y6" s="434">
        <f t="shared" si="11"/>
        <v>-0.19314596959257935</v>
      </c>
      <c r="Z6" s="435">
        <v>580.43700000000001</v>
      </c>
      <c r="AA6" s="433">
        <f t="shared" si="12"/>
        <v>-3.3466825414005807E-2</v>
      </c>
      <c r="AB6" s="434">
        <f t="shared" si="13"/>
        <v>3.7999742483744381E-2</v>
      </c>
      <c r="AC6" s="435">
        <v>1134.396</v>
      </c>
      <c r="AD6" s="433">
        <f t="shared" si="14"/>
        <v>0.95438264617865487</v>
      </c>
      <c r="AE6" s="436">
        <f t="shared" si="15"/>
        <v>0.86779507528669853</v>
      </c>
      <c r="AF6" s="432">
        <v>523.947</v>
      </c>
      <c r="AG6" s="433">
        <f t="shared" si="16"/>
        <v>-0.53812689748553411</v>
      </c>
      <c r="AH6" s="434">
        <f t="shared" si="17"/>
        <v>2.6489638067026311E-2</v>
      </c>
      <c r="AI6" s="435">
        <v>461.858</v>
      </c>
      <c r="AJ6" s="433">
        <f t="shared" si="18"/>
        <v>-0.11850244394948339</v>
      </c>
      <c r="AK6" s="434">
        <f t="shared" si="19"/>
        <v>-0.23092242750214387</v>
      </c>
      <c r="AL6" s="435">
        <v>510.24200000000002</v>
      </c>
      <c r="AM6" s="433">
        <f t="shared" si="20"/>
        <v>0.10475947152588039</v>
      </c>
      <c r="AN6" s="434">
        <f t="shared" si="21"/>
        <v>-0.1209347439946109</v>
      </c>
      <c r="AO6" s="435">
        <v>768.73500000000001</v>
      </c>
      <c r="AP6" s="433">
        <f t="shared" si="22"/>
        <v>0.50660862884670399</v>
      </c>
      <c r="AQ6" s="436">
        <f t="shared" si="23"/>
        <v>-0.32233981784138865</v>
      </c>
      <c r="AR6" s="432">
        <v>949.16200000000003</v>
      </c>
      <c r="AS6" s="433">
        <f t="shared" si="24"/>
        <v>0.23470636825433999</v>
      </c>
      <c r="AT6" s="434">
        <f t="shared" si="25"/>
        <v>0.81156109301131618</v>
      </c>
      <c r="AU6" s="435">
        <v>1007.980763</v>
      </c>
      <c r="AV6" s="433">
        <f t="shared" si="26"/>
        <v>6.1969150682391394E-2</v>
      </c>
      <c r="AW6" s="434">
        <f t="shared" si="27"/>
        <v>1.1824473387924428</v>
      </c>
      <c r="AX6" s="435">
        <v>1128.6549869999999</v>
      </c>
      <c r="AY6" s="433">
        <f t="shared" si="28"/>
        <v>0.11971877681558474</v>
      </c>
      <c r="AZ6" s="434">
        <f t="shared" si="29"/>
        <v>1.2119993787261727</v>
      </c>
      <c r="BA6" s="435">
        <v>3590.6120690000002</v>
      </c>
      <c r="BB6" s="433">
        <f t="shared" si="30"/>
        <v>2.1813194557744868</v>
      </c>
      <c r="BC6" s="436">
        <f t="shared" si="31"/>
        <v>3.6708060241825855</v>
      </c>
      <c r="BD6" s="432">
        <v>1768.3492180000001</v>
      </c>
      <c r="BE6" s="433">
        <f t="shared" si="32"/>
        <v>-0.5075075825463673</v>
      </c>
      <c r="BF6" s="434">
        <f t="shared" si="33"/>
        <v>0.86306364772293875</v>
      </c>
      <c r="BG6" s="435">
        <v>1043.2570479999999</v>
      </c>
      <c r="BH6" s="433">
        <f t="shared" si="34"/>
        <v>-0.41003901413776067</v>
      </c>
      <c r="BI6" s="434">
        <f t="shared" si="35"/>
        <v>3.4996982377926589E-2</v>
      </c>
      <c r="BJ6" s="435">
        <v>1980.7433529999998</v>
      </c>
      <c r="BK6" s="433">
        <f t="shared" si="36"/>
        <v>0.89861487808515617</v>
      </c>
      <c r="BL6" s="434">
        <f t="shared" si="37"/>
        <v>0.75495911134444849</v>
      </c>
      <c r="BM6" s="435">
        <v>2706.989</v>
      </c>
      <c r="BN6" s="433">
        <f t="shared" si="38"/>
        <v>0.36665307794674207</v>
      </c>
      <c r="BO6" s="436">
        <f t="shared" ref="BO6" si="59">IFERROR(BM6/BA6-1,)</f>
        <v>-0.24609260260357024</v>
      </c>
      <c r="BP6" s="435">
        <v>1694.518</v>
      </c>
      <c r="BQ6" s="433">
        <f t="shared" si="40"/>
        <v>-0.37402109871890876</v>
      </c>
      <c r="BR6" s="434">
        <f t="shared" ref="BR6" si="60">IFERROR(BP6/BD6-1,)</f>
        <v>-4.1751491870764657E-2</v>
      </c>
      <c r="BS6" s="435">
        <v>3164.7350000000001</v>
      </c>
      <c r="BT6" s="433">
        <f t="shared" si="42"/>
        <v>0.86763138544412044</v>
      </c>
      <c r="BU6" s="434">
        <f t="shared" ref="BU6" si="61">IFERROR(BS6/BG6-1,)</f>
        <v>2.0335141335177447</v>
      </c>
      <c r="BV6" s="435">
        <v>2169.672</v>
      </c>
      <c r="BW6" s="433">
        <f t="shared" si="44"/>
        <v>-0.3144222186059813</v>
      </c>
      <c r="BX6" s="434">
        <f t="shared" ref="BX6" si="62">IFERROR(BV6/BJ6-1,)</f>
        <v>9.5382698982102943E-2</v>
      </c>
      <c r="BY6" s="435">
        <v>3366.5320000000002</v>
      </c>
      <c r="BZ6" s="433">
        <f t="shared" si="46"/>
        <v>0.55163176738235098</v>
      </c>
      <c r="CA6" s="436">
        <f t="shared" ref="CA6" si="63">IFERROR(BY6/BM6-1,)</f>
        <v>0.24364450686722416</v>
      </c>
    </row>
    <row r="7" spans="1:80" s="4" customFormat="1" ht="16.2" customHeight="1">
      <c r="A7" s="173">
        <f t="shared" si="48"/>
        <v>6</v>
      </c>
      <c r="B7" s="117" t="s">
        <v>264</v>
      </c>
      <c r="C7" s="118" t="s">
        <v>275</v>
      </c>
      <c r="D7" s="429">
        <v>382.60899999999998</v>
      </c>
      <c r="E7" s="430">
        <v>347.13600000000002</v>
      </c>
      <c r="F7" s="430">
        <v>338.3</v>
      </c>
      <c r="G7" s="431">
        <v>531.35299999999995</v>
      </c>
      <c r="H7" s="432">
        <v>399.54300000000001</v>
      </c>
      <c r="I7" s="433">
        <f t="shared" si="0"/>
        <v>-0.2480648457804886</v>
      </c>
      <c r="J7" s="434">
        <f t="shared" si="1"/>
        <v>4.4259282975570358E-2</v>
      </c>
      <c r="K7" s="435">
        <v>713.77</v>
      </c>
      <c r="L7" s="433">
        <f t="shared" si="2"/>
        <v>0.78646603744778409</v>
      </c>
      <c r="M7" s="434">
        <f t="shared" si="3"/>
        <v>1.0561681876843654</v>
      </c>
      <c r="N7" s="435">
        <v>345.31700000000001</v>
      </c>
      <c r="O7" s="433">
        <f t="shared" si="4"/>
        <v>-0.51620690138279834</v>
      </c>
      <c r="P7" s="434">
        <f t="shared" si="5"/>
        <v>2.074194501921367E-2</v>
      </c>
      <c r="Q7" s="435">
        <v>449.57400000000001</v>
      </c>
      <c r="R7" s="433">
        <f t="shared" si="6"/>
        <v>0.30191678950066181</v>
      </c>
      <c r="S7" s="436">
        <f t="shared" si="7"/>
        <v>-0.15390710130553498</v>
      </c>
      <c r="T7" s="432">
        <v>226.07599999999999</v>
      </c>
      <c r="U7" s="433">
        <f t="shared" si="8"/>
        <v>-0.49713284131199764</v>
      </c>
      <c r="V7" s="434">
        <f t="shared" si="9"/>
        <v>-0.43416353183512169</v>
      </c>
      <c r="W7" s="435">
        <v>288.98</v>
      </c>
      <c r="X7" s="433">
        <f t="shared" si="10"/>
        <v>0.27824271483925767</v>
      </c>
      <c r="Y7" s="434">
        <f t="shared" si="11"/>
        <v>-0.59513568796671201</v>
      </c>
      <c r="Z7" s="435">
        <v>181.46600000000001</v>
      </c>
      <c r="AA7" s="433">
        <f t="shared" si="12"/>
        <v>-0.37204650840888642</v>
      </c>
      <c r="AB7" s="434">
        <f t="shared" si="13"/>
        <v>-0.47449445002707658</v>
      </c>
      <c r="AC7" s="435">
        <v>229.98</v>
      </c>
      <c r="AD7" s="433">
        <f t="shared" si="14"/>
        <v>0.26734484696857796</v>
      </c>
      <c r="AE7" s="436">
        <f t="shared" si="15"/>
        <v>-0.48844906511497554</v>
      </c>
      <c r="AF7" s="432">
        <v>186.137</v>
      </c>
      <c r="AG7" s="433">
        <f t="shared" si="16"/>
        <v>-0.1906383163753369</v>
      </c>
      <c r="AH7" s="434">
        <f t="shared" si="17"/>
        <v>-0.17666183053486439</v>
      </c>
      <c r="AI7" s="435">
        <v>281.23899999999998</v>
      </c>
      <c r="AJ7" s="433">
        <f t="shared" si="18"/>
        <v>0.51092474897521711</v>
      </c>
      <c r="AK7" s="434">
        <f t="shared" si="19"/>
        <v>-2.67873209218632E-2</v>
      </c>
      <c r="AL7" s="435">
        <v>169.61099999999999</v>
      </c>
      <c r="AM7" s="433">
        <f t="shared" si="20"/>
        <v>-0.39691507934532544</v>
      </c>
      <c r="AN7" s="434">
        <f t="shared" si="21"/>
        <v>-6.5329042355041778E-2</v>
      </c>
      <c r="AO7" s="435">
        <v>77.727000000000004</v>
      </c>
      <c r="AP7" s="433">
        <f t="shared" si="22"/>
        <v>-0.54173373189238894</v>
      </c>
      <c r="AQ7" s="436">
        <f t="shared" si="23"/>
        <v>-0.66202713279415604</v>
      </c>
      <c r="AR7" s="432">
        <v>1687.354</v>
      </c>
      <c r="AS7" s="433">
        <f t="shared" si="24"/>
        <v>20.708724124178215</v>
      </c>
      <c r="AT7" s="434">
        <f t="shared" si="25"/>
        <v>8.0651187028908815</v>
      </c>
      <c r="AU7" s="435">
        <v>1004.6254449999998</v>
      </c>
      <c r="AV7" s="433">
        <f t="shared" si="26"/>
        <v>-0.40461489112539528</v>
      </c>
      <c r="AW7" s="434">
        <f t="shared" si="27"/>
        <v>2.5721412926372227</v>
      </c>
      <c r="AX7" s="435">
        <v>487.683335</v>
      </c>
      <c r="AY7" s="433">
        <f t="shared" si="28"/>
        <v>-0.51456203162363656</v>
      </c>
      <c r="AZ7" s="434">
        <f t="shared" si="29"/>
        <v>1.8753048740942511</v>
      </c>
      <c r="BA7" s="435">
        <v>646.59671800000001</v>
      </c>
      <c r="BB7" s="433">
        <f t="shared" si="30"/>
        <v>0.32585362589845324</v>
      </c>
      <c r="BC7" s="436">
        <f t="shared" si="31"/>
        <v>7.3188173736282121</v>
      </c>
      <c r="BD7" s="432">
        <v>578.01816399999996</v>
      </c>
      <c r="BE7" s="433">
        <f t="shared" si="32"/>
        <v>-0.10606078269639474</v>
      </c>
      <c r="BF7" s="434">
        <f t="shared" si="33"/>
        <v>-0.65744107993936074</v>
      </c>
      <c r="BG7" s="435">
        <v>748.22561899999994</v>
      </c>
      <c r="BH7" s="433">
        <f t="shared" si="34"/>
        <v>0.29446731193035647</v>
      </c>
      <c r="BI7" s="434">
        <f t="shared" si="35"/>
        <v>-0.25521932305825668</v>
      </c>
      <c r="BJ7" s="435">
        <v>1013.457814</v>
      </c>
      <c r="BK7" s="433">
        <f t="shared" si="36"/>
        <v>0.35448157382592926</v>
      </c>
      <c r="BL7" s="434">
        <f t="shared" si="37"/>
        <v>1.0781063064211533</v>
      </c>
      <c r="BM7" s="435">
        <v>855.827</v>
      </c>
      <c r="BN7" s="433">
        <f t="shared" si="38"/>
        <v>-0.15553761767137553</v>
      </c>
      <c r="BO7" s="436">
        <f t="shared" ref="BO7" si="64">IFERROR(BM7/BA7-1,)</f>
        <v>0.32358698424448229</v>
      </c>
      <c r="BP7" s="435">
        <v>800.01700000000005</v>
      </c>
      <c r="BQ7" s="433">
        <f t="shared" si="40"/>
        <v>-6.5211777613933597E-2</v>
      </c>
      <c r="BR7" s="434">
        <f t="shared" ref="BR7" si="65">IFERROR(BP7/BD7-1,)</f>
        <v>0.38406896154218462</v>
      </c>
      <c r="BS7" s="435">
        <v>1167.424</v>
      </c>
      <c r="BT7" s="433">
        <f t="shared" si="42"/>
        <v>0.45924899095894189</v>
      </c>
      <c r="BU7" s="434">
        <f t="shared" ref="BU7" si="66">IFERROR(BS7/BG7-1,)</f>
        <v>0.56025665301364147</v>
      </c>
      <c r="BV7" s="435">
        <v>841.40700000000004</v>
      </c>
      <c r="BW7" s="433">
        <f t="shared" si="44"/>
        <v>-0.27926186201414394</v>
      </c>
      <c r="BX7" s="434">
        <f t="shared" ref="BX7" si="67">IFERROR(BV7/BJ7-1,)</f>
        <v>-0.16976613295913667</v>
      </c>
      <c r="BY7" s="435">
        <v>614.91800000000001</v>
      </c>
      <c r="BZ7" s="433">
        <f t="shared" si="46"/>
        <v>-0.26917888726858707</v>
      </c>
      <c r="CA7" s="436">
        <f t="shared" ref="CA7" si="68">IFERROR(BY7/BM7-1,)</f>
        <v>-0.28149263811494607</v>
      </c>
    </row>
    <row r="8" spans="1:80" s="4" customFormat="1" ht="16.2" customHeight="1">
      <c r="A8" s="173">
        <f t="shared" si="48"/>
        <v>7</v>
      </c>
      <c r="B8" s="117" t="s">
        <v>91</v>
      </c>
      <c r="C8" s="118" t="s">
        <v>92</v>
      </c>
      <c r="D8" s="429">
        <v>118.205</v>
      </c>
      <c r="E8" s="430">
        <v>112.83799999999999</v>
      </c>
      <c r="F8" s="430">
        <v>117.667</v>
      </c>
      <c r="G8" s="431">
        <v>123.944</v>
      </c>
      <c r="H8" s="432">
        <v>163.857</v>
      </c>
      <c r="I8" s="433">
        <f t="shared" si="0"/>
        <v>0.3220244626605564</v>
      </c>
      <c r="J8" s="434">
        <f t="shared" si="1"/>
        <v>0.38621039719132022</v>
      </c>
      <c r="K8" s="435">
        <v>186.45400000000001</v>
      </c>
      <c r="L8" s="433">
        <f t="shared" si="2"/>
        <v>0.13790683339741361</v>
      </c>
      <c r="M8" s="434">
        <f t="shared" si="3"/>
        <v>0.65240433187401425</v>
      </c>
      <c r="N8" s="435">
        <v>176.73500000000001</v>
      </c>
      <c r="O8" s="433">
        <f t="shared" si="4"/>
        <v>-5.2125457217329751E-2</v>
      </c>
      <c r="P8" s="434">
        <f t="shared" si="5"/>
        <v>0.50199291220138198</v>
      </c>
      <c r="Q8" s="435">
        <v>138.09800000000001</v>
      </c>
      <c r="R8" s="433">
        <f t="shared" si="6"/>
        <v>-0.21861544119727272</v>
      </c>
      <c r="S8" s="436">
        <f t="shared" si="7"/>
        <v>0.1141967340089074</v>
      </c>
      <c r="T8" s="432">
        <v>183.422</v>
      </c>
      <c r="U8" s="433">
        <f t="shared" si="8"/>
        <v>0.3282017118278322</v>
      </c>
      <c r="V8" s="434">
        <f t="shared" si="9"/>
        <v>0.11940289398682991</v>
      </c>
      <c r="W8" s="435">
        <v>185.21799999999999</v>
      </c>
      <c r="X8" s="433">
        <f t="shared" si="10"/>
        <v>9.7916280489798169E-3</v>
      </c>
      <c r="Y8" s="434">
        <f t="shared" si="11"/>
        <v>-6.6289808746393675E-3</v>
      </c>
      <c r="Z8" s="435">
        <v>170.625</v>
      </c>
      <c r="AA8" s="433">
        <f t="shared" si="12"/>
        <v>-7.8788238724098014E-2</v>
      </c>
      <c r="AB8" s="434">
        <f t="shared" si="13"/>
        <v>-3.457153365207799E-2</v>
      </c>
      <c r="AC8" s="435">
        <v>200.37299999999999</v>
      </c>
      <c r="AD8" s="433">
        <f t="shared" si="14"/>
        <v>0.17434725274725271</v>
      </c>
      <c r="AE8" s="436">
        <f t="shared" si="15"/>
        <v>0.45094787759417199</v>
      </c>
      <c r="AF8" s="432">
        <v>211.79900000000001</v>
      </c>
      <c r="AG8" s="433">
        <f t="shared" si="16"/>
        <v>5.7023650891088185E-2</v>
      </c>
      <c r="AH8" s="434">
        <f t="shared" si="17"/>
        <v>0.15470881355562582</v>
      </c>
      <c r="AI8" s="435">
        <v>234.00800000000001</v>
      </c>
      <c r="AJ8" s="433">
        <f t="shared" si="18"/>
        <v>0.10485885202479706</v>
      </c>
      <c r="AK8" s="434">
        <f t="shared" si="19"/>
        <v>0.26341932209612473</v>
      </c>
      <c r="AL8" s="435">
        <v>247.43100000000001</v>
      </c>
      <c r="AM8" s="433">
        <f t="shared" si="20"/>
        <v>5.7361286793613964E-2</v>
      </c>
      <c r="AN8" s="434">
        <f t="shared" si="21"/>
        <v>0.45014505494505497</v>
      </c>
      <c r="AO8" s="435">
        <v>263.61399999999998</v>
      </c>
      <c r="AP8" s="433">
        <f t="shared" si="22"/>
        <v>6.5404092454057761E-2</v>
      </c>
      <c r="AQ8" s="436">
        <f t="shared" si="23"/>
        <v>0.3156163754597674</v>
      </c>
      <c r="AR8" s="432">
        <v>372.00599999999997</v>
      </c>
      <c r="AS8" s="433">
        <f t="shared" si="24"/>
        <v>0.41117694811352967</v>
      </c>
      <c r="AT8" s="434">
        <f t="shared" si="25"/>
        <v>0.7564105590677952</v>
      </c>
      <c r="AU8" s="435">
        <v>375.74756200000002</v>
      </c>
      <c r="AV8" s="433">
        <f t="shared" si="26"/>
        <v>1.00578001430085E-2</v>
      </c>
      <c r="AW8" s="434">
        <f t="shared" si="27"/>
        <v>0.60570391610543228</v>
      </c>
      <c r="AX8" s="435">
        <v>279.53081099999997</v>
      </c>
      <c r="AY8" s="433">
        <f t="shared" si="28"/>
        <v>-0.25606753238228608</v>
      </c>
      <c r="AZ8" s="434">
        <f t="shared" si="29"/>
        <v>0.12973237387392822</v>
      </c>
      <c r="BA8" s="435">
        <v>402.86607600000002</v>
      </c>
      <c r="BB8" s="433">
        <f t="shared" si="30"/>
        <v>0.44122243468896194</v>
      </c>
      <c r="BC8" s="436">
        <f t="shared" si="31"/>
        <v>0.52824233917773733</v>
      </c>
      <c r="BD8" s="432">
        <v>437.11958600000003</v>
      </c>
      <c r="BE8" s="433">
        <f t="shared" si="32"/>
        <v>8.5024557888065955E-2</v>
      </c>
      <c r="BF8" s="434">
        <f t="shared" si="33"/>
        <v>0.17503369838120908</v>
      </c>
      <c r="BG8" s="435">
        <v>469.51039000000003</v>
      </c>
      <c r="BH8" s="433">
        <f t="shared" si="34"/>
        <v>7.4100555173933547E-2</v>
      </c>
      <c r="BI8" s="434">
        <f t="shared" si="35"/>
        <v>0.2495367568080189</v>
      </c>
      <c r="BJ8" s="435">
        <v>517.76484499999992</v>
      </c>
      <c r="BK8" s="433">
        <f t="shared" si="36"/>
        <v>0.10277611747846493</v>
      </c>
      <c r="BL8" s="434">
        <f t="shared" si="37"/>
        <v>0.85226395311391978</v>
      </c>
      <c r="BM8" s="435">
        <v>548.07799999999997</v>
      </c>
      <c r="BN8" s="433">
        <f t="shared" si="38"/>
        <v>5.8546182292465332E-2</v>
      </c>
      <c r="BO8" s="436">
        <f t="shared" ref="BO8" si="69">IFERROR(BM8/BA8-1,)</f>
        <v>0.36044713777290083</v>
      </c>
      <c r="BP8" s="435">
        <v>572.452</v>
      </c>
      <c r="BQ8" s="433">
        <f t="shared" si="40"/>
        <v>4.4471772265991305E-2</v>
      </c>
      <c r="BR8" s="434">
        <f t="shared" ref="BR8" si="70">IFERROR(BP8/BD8-1,)</f>
        <v>0.30960043506263735</v>
      </c>
      <c r="BS8" s="435">
        <v>586.39400000000001</v>
      </c>
      <c r="BT8" s="433">
        <f t="shared" si="42"/>
        <v>2.4354880409187096E-2</v>
      </c>
      <c r="BU8" s="434">
        <f t="shared" ref="BU8" si="71">IFERROR(BS8/BG8-1,)</f>
        <v>0.24894786673410985</v>
      </c>
      <c r="BV8" s="435">
        <v>602.23500000000001</v>
      </c>
      <c r="BW8" s="433">
        <f t="shared" si="44"/>
        <v>2.7014260036767102E-2</v>
      </c>
      <c r="BX8" s="434">
        <f t="shared" ref="BX8" si="72">IFERROR(BV8/BJ8-1,)</f>
        <v>0.16314385925525721</v>
      </c>
      <c r="BY8" s="435">
        <v>800.57299999999998</v>
      </c>
      <c r="BZ8" s="433">
        <f t="shared" si="46"/>
        <v>0.32933655466719802</v>
      </c>
      <c r="CA8" s="436">
        <f t="shared" ref="CA8" si="73">IFERROR(BY8/BM8-1,)</f>
        <v>0.46069172636011668</v>
      </c>
    </row>
    <row r="9" spans="1:80" s="4" customFormat="1" ht="16.2" customHeight="1">
      <c r="A9" s="173">
        <f t="shared" si="48"/>
        <v>8</v>
      </c>
      <c r="B9" s="117" t="s">
        <v>88</v>
      </c>
      <c r="C9" s="118" t="s">
        <v>111</v>
      </c>
      <c r="D9" s="429">
        <v>128.41</v>
      </c>
      <c r="E9" s="430">
        <v>183.68100000000001</v>
      </c>
      <c r="F9" s="430">
        <v>160.25899999999999</v>
      </c>
      <c r="G9" s="431">
        <v>191.71700000000001</v>
      </c>
      <c r="H9" s="432">
        <v>206.15600000000001</v>
      </c>
      <c r="I9" s="433">
        <f t="shared" si="0"/>
        <v>7.5314134896748763E-2</v>
      </c>
      <c r="J9" s="434">
        <f t="shared" si="1"/>
        <v>0.60545128884043309</v>
      </c>
      <c r="K9" s="435">
        <v>237.94</v>
      </c>
      <c r="L9" s="433">
        <f t="shared" si="2"/>
        <v>0.15417450862453674</v>
      </c>
      <c r="M9" s="434">
        <f t="shared" si="3"/>
        <v>0.29539799979311954</v>
      </c>
      <c r="N9" s="435">
        <v>239.29900000000001</v>
      </c>
      <c r="O9" s="433">
        <f t="shared" si="4"/>
        <v>5.7115239135916429E-3</v>
      </c>
      <c r="P9" s="434">
        <f t="shared" si="5"/>
        <v>0.49320162986166172</v>
      </c>
      <c r="Q9" s="435">
        <v>226.608</v>
      </c>
      <c r="R9" s="433">
        <f t="shared" si="6"/>
        <v>-5.3034070347138917E-2</v>
      </c>
      <c r="S9" s="436">
        <f t="shared" si="7"/>
        <v>0.18199220726383158</v>
      </c>
      <c r="T9" s="432">
        <v>213.88800000000001</v>
      </c>
      <c r="U9" s="433">
        <f t="shared" si="8"/>
        <v>-5.6132175386570671E-2</v>
      </c>
      <c r="V9" s="434">
        <f t="shared" si="9"/>
        <v>3.7505578299928288E-2</v>
      </c>
      <c r="W9" s="435">
        <v>192.56800000000001</v>
      </c>
      <c r="X9" s="433">
        <f t="shared" si="10"/>
        <v>-9.9678336325553563E-2</v>
      </c>
      <c r="Y9" s="434">
        <f t="shared" si="11"/>
        <v>-0.19068672774649065</v>
      </c>
      <c r="Z9" s="435">
        <v>232.35499999999999</v>
      </c>
      <c r="AA9" s="433">
        <f t="shared" si="12"/>
        <v>0.20661272901001193</v>
      </c>
      <c r="AB9" s="434">
        <f t="shared" si="13"/>
        <v>-2.9018090338864821E-2</v>
      </c>
      <c r="AC9" s="435">
        <v>202.01599999999999</v>
      </c>
      <c r="AD9" s="433">
        <f t="shared" si="14"/>
        <v>-0.13057175442749236</v>
      </c>
      <c r="AE9" s="436">
        <f t="shared" si="15"/>
        <v>-0.10852220574736993</v>
      </c>
      <c r="AF9" s="432">
        <v>189.59700000000001</v>
      </c>
      <c r="AG9" s="433">
        <f t="shared" si="16"/>
        <v>-6.1475328686836583E-2</v>
      </c>
      <c r="AH9" s="434">
        <f t="shared" si="17"/>
        <v>-0.11356878366247758</v>
      </c>
      <c r="AI9" s="435">
        <v>313.35300000000001</v>
      </c>
      <c r="AJ9" s="433">
        <f t="shared" si="18"/>
        <v>0.65273184702289599</v>
      </c>
      <c r="AK9" s="434">
        <f t="shared" si="19"/>
        <v>0.6272329774417349</v>
      </c>
      <c r="AL9" s="435">
        <v>284.67500000000001</v>
      </c>
      <c r="AM9" s="433">
        <f t="shared" si="20"/>
        <v>-9.1519787587800328E-2</v>
      </c>
      <c r="AN9" s="434">
        <f t="shared" si="21"/>
        <v>0.22517268834326787</v>
      </c>
      <c r="AO9" s="435">
        <v>296.822</v>
      </c>
      <c r="AP9" s="433">
        <f t="shared" si="22"/>
        <v>4.2669711074031724E-2</v>
      </c>
      <c r="AQ9" s="436">
        <f t="shared" si="23"/>
        <v>0.46929946142879775</v>
      </c>
      <c r="AR9" s="432">
        <v>454.86599999999999</v>
      </c>
      <c r="AS9" s="433">
        <f t="shared" si="24"/>
        <v>0.53245379385625058</v>
      </c>
      <c r="AT9" s="434">
        <f t="shared" si="25"/>
        <v>1.3991202392442919</v>
      </c>
      <c r="AU9" s="435">
        <v>266.88398600000005</v>
      </c>
      <c r="AV9" s="433">
        <f t="shared" si="26"/>
        <v>-0.41326899350577961</v>
      </c>
      <c r="AW9" s="434">
        <f t="shared" si="27"/>
        <v>-0.14829605588585382</v>
      </c>
      <c r="AX9" s="435">
        <v>340.250542</v>
      </c>
      <c r="AY9" s="433">
        <f t="shared" si="28"/>
        <v>0.27490055547956316</v>
      </c>
      <c r="AZ9" s="434">
        <f t="shared" si="29"/>
        <v>0.19522452621410369</v>
      </c>
      <c r="BA9" s="435">
        <v>529.43000500000005</v>
      </c>
      <c r="BB9" s="433">
        <f t="shared" si="30"/>
        <v>0.55600047508520967</v>
      </c>
      <c r="BC9" s="436">
        <f t="shared" si="31"/>
        <v>0.78366160527184658</v>
      </c>
      <c r="BD9" s="432">
        <v>233.44264999999999</v>
      </c>
      <c r="BE9" s="433">
        <f t="shared" si="32"/>
        <v>-0.55906796404559667</v>
      </c>
      <c r="BF9" s="434">
        <f t="shared" si="33"/>
        <v>-0.48678808704101872</v>
      </c>
      <c r="BG9" s="435">
        <v>305.30155600000001</v>
      </c>
      <c r="BH9" s="433">
        <f t="shared" si="34"/>
        <v>0.30782252514696884</v>
      </c>
      <c r="BI9" s="434">
        <f t="shared" si="35"/>
        <v>0.14394857696707186</v>
      </c>
      <c r="BJ9" s="435">
        <v>348.89246100000003</v>
      </c>
      <c r="BK9" s="433">
        <f t="shared" si="36"/>
        <v>0.14277983240937053</v>
      </c>
      <c r="BL9" s="434">
        <f t="shared" si="37"/>
        <v>2.5398692825594482E-2</v>
      </c>
      <c r="BM9" s="435">
        <v>546.72299999999996</v>
      </c>
      <c r="BN9" s="433">
        <f t="shared" si="38"/>
        <v>0.56702440182563851</v>
      </c>
      <c r="BO9" s="436">
        <f t="shared" ref="BO9" si="74">IFERROR(BM9/BA9-1,)</f>
        <v>3.2663420729242443E-2</v>
      </c>
      <c r="BP9" s="435">
        <v>278.99400000000003</v>
      </c>
      <c r="BQ9" s="433">
        <f t="shared" si="40"/>
        <v>-0.48969770798009216</v>
      </c>
      <c r="BR9" s="434">
        <f t="shared" ref="BR9" si="75">IFERROR(BP9/BD9-1,)</f>
        <v>0.19512865365433463</v>
      </c>
      <c r="BS9" s="435">
        <v>545.755</v>
      </c>
      <c r="BT9" s="433">
        <f t="shared" si="42"/>
        <v>0.95615317892141038</v>
      </c>
      <c r="BU9" s="434">
        <f t="shared" ref="BU9" si="76">IFERROR(BS9/BG9-1,)</f>
        <v>0.7875932476413583</v>
      </c>
      <c r="BV9" s="435">
        <v>438.02199999999999</v>
      </c>
      <c r="BW9" s="433">
        <f t="shared" si="44"/>
        <v>-0.19740176452803915</v>
      </c>
      <c r="BX9" s="434">
        <f t="shared" ref="BX9" si="77">IFERROR(BV9/BJ9-1,)</f>
        <v>0.25546421594933788</v>
      </c>
      <c r="BY9" s="435">
        <v>831.26199999999994</v>
      </c>
      <c r="BZ9" s="433">
        <f t="shared" si="46"/>
        <v>0.89776312605302921</v>
      </c>
      <c r="CA9" s="436">
        <f t="shared" ref="CA9" si="78">IFERROR(BY9/BM9-1,)</f>
        <v>0.52044453955659442</v>
      </c>
    </row>
    <row r="10" spans="1:80" s="5" customFormat="1" ht="16.2" customHeight="1">
      <c r="A10" s="173">
        <f t="shared" si="48"/>
        <v>9</v>
      </c>
      <c r="B10" s="117" t="s">
        <v>276</v>
      </c>
      <c r="C10" s="118" t="s">
        <v>100</v>
      </c>
      <c r="D10" s="429">
        <v>108.063</v>
      </c>
      <c r="E10" s="430">
        <v>102.682</v>
      </c>
      <c r="F10" s="430">
        <v>234.73400000000001</v>
      </c>
      <c r="G10" s="431">
        <v>262.32299999999998</v>
      </c>
      <c r="H10" s="432">
        <v>97.972999999999999</v>
      </c>
      <c r="I10" s="433">
        <f t="shared" si="0"/>
        <v>-0.6265176900233681</v>
      </c>
      <c r="J10" s="434">
        <f t="shared" si="1"/>
        <v>-9.3371459241368471E-2</v>
      </c>
      <c r="K10" s="435">
        <v>254.00299999999999</v>
      </c>
      <c r="L10" s="433">
        <f t="shared" si="2"/>
        <v>1.5925816296326536</v>
      </c>
      <c r="M10" s="434">
        <f t="shared" si="3"/>
        <v>1.4736857482324068</v>
      </c>
      <c r="N10" s="435">
        <v>184.12100000000001</v>
      </c>
      <c r="O10" s="433">
        <f t="shared" si="4"/>
        <v>-0.27512273477084903</v>
      </c>
      <c r="P10" s="434">
        <f t="shared" si="5"/>
        <v>-0.21561852991045183</v>
      </c>
      <c r="Q10" s="435">
        <v>170.71</v>
      </c>
      <c r="R10" s="433">
        <f t="shared" si="6"/>
        <v>-7.2837970682323006E-2</v>
      </c>
      <c r="S10" s="436">
        <f t="shared" si="7"/>
        <v>-0.34923739054524372</v>
      </c>
      <c r="T10" s="432">
        <v>92.710999999999999</v>
      </c>
      <c r="U10" s="433">
        <f t="shared" si="8"/>
        <v>-0.45690937847812085</v>
      </c>
      <c r="V10" s="434">
        <f t="shared" si="9"/>
        <v>-5.3708674838986226E-2</v>
      </c>
      <c r="W10" s="435">
        <v>76.430999999999997</v>
      </c>
      <c r="X10" s="433">
        <f t="shared" si="10"/>
        <v>-0.1755994434317395</v>
      </c>
      <c r="Y10" s="434">
        <f t="shared" si="11"/>
        <v>-0.69909410518773396</v>
      </c>
      <c r="Z10" s="435">
        <v>168.619</v>
      </c>
      <c r="AA10" s="433">
        <f t="shared" si="12"/>
        <v>1.206159804267902</v>
      </c>
      <c r="AB10" s="434">
        <f t="shared" si="13"/>
        <v>-8.4194632877292674E-2</v>
      </c>
      <c r="AC10" s="435">
        <v>199.49700000000001</v>
      </c>
      <c r="AD10" s="433">
        <f t="shared" si="14"/>
        <v>0.18312289836851137</v>
      </c>
      <c r="AE10" s="436">
        <f t="shared" si="15"/>
        <v>0.16863101165719652</v>
      </c>
      <c r="AF10" s="432">
        <v>42.658999999999999</v>
      </c>
      <c r="AG10" s="433">
        <f t="shared" si="16"/>
        <v>-0.78616721053449434</v>
      </c>
      <c r="AH10" s="434">
        <f t="shared" si="17"/>
        <v>-0.53987121269320792</v>
      </c>
      <c r="AI10" s="435">
        <v>194.42699999999999</v>
      </c>
      <c r="AJ10" s="433">
        <f t="shared" si="18"/>
        <v>3.5577017745376125</v>
      </c>
      <c r="AK10" s="434">
        <f t="shared" si="19"/>
        <v>1.5438238411115908</v>
      </c>
      <c r="AL10" s="435">
        <v>115.589</v>
      </c>
      <c r="AM10" s="433">
        <f t="shared" si="20"/>
        <v>-0.405488949580048</v>
      </c>
      <c r="AN10" s="434">
        <f t="shared" si="21"/>
        <v>-0.31449599392713756</v>
      </c>
      <c r="AO10" s="435">
        <v>160.589</v>
      </c>
      <c r="AP10" s="433">
        <f t="shared" si="22"/>
        <v>0.38931040150879404</v>
      </c>
      <c r="AQ10" s="436">
        <f t="shared" si="23"/>
        <v>-0.19503050171180525</v>
      </c>
      <c r="AR10" s="432">
        <v>203.87299999999999</v>
      </c>
      <c r="AS10" s="433">
        <f t="shared" si="24"/>
        <v>0.26953278244462564</v>
      </c>
      <c r="AT10" s="434">
        <f t="shared" si="25"/>
        <v>3.7791321878149979</v>
      </c>
      <c r="AU10" s="435">
        <v>232.858046</v>
      </c>
      <c r="AV10" s="433">
        <f t="shared" si="26"/>
        <v>0.14217206790501935</v>
      </c>
      <c r="AW10" s="434">
        <f t="shared" si="27"/>
        <v>0.19766311263353353</v>
      </c>
      <c r="AX10" s="435">
        <v>281.30319600000001</v>
      </c>
      <c r="AY10" s="433">
        <f t="shared" si="28"/>
        <v>0.20804584953014693</v>
      </c>
      <c r="AZ10" s="434">
        <f t="shared" si="29"/>
        <v>1.4336502262326003</v>
      </c>
      <c r="BA10" s="435">
        <v>441.71843100000001</v>
      </c>
      <c r="BB10" s="433">
        <f t="shared" si="30"/>
        <v>0.57025742075109576</v>
      </c>
      <c r="BC10" s="436">
        <f t="shared" si="31"/>
        <v>1.7506144941434347</v>
      </c>
      <c r="BD10" s="432">
        <v>64.267548000000005</v>
      </c>
      <c r="BE10" s="433">
        <f t="shared" si="32"/>
        <v>-0.85450562283646248</v>
      </c>
      <c r="BF10" s="434">
        <f t="shared" si="33"/>
        <v>-0.68476675185041658</v>
      </c>
      <c r="BG10" s="435">
        <v>318.97146299999997</v>
      </c>
      <c r="BH10" s="433">
        <f t="shared" si="34"/>
        <v>3.9631808420635553</v>
      </c>
      <c r="BI10" s="434">
        <f t="shared" si="35"/>
        <v>0.36981078592405603</v>
      </c>
      <c r="BJ10" s="435">
        <v>294.51956199999995</v>
      </c>
      <c r="BK10" s="433">
        <f t="shared" si="36"/>
        <v>-7.6658584971910249E-2</v>
      </c>
      <c r="BL10" s="434">
        <f t="shared" si="37"/>
        <v>4.6982637196912425E-2</v>
      </c>
      <c r="BM10" s="435">
        <v>368.28699999999998</v>
      </c>
      <c r="BN10" s="433">
        <f t="shared" si="38"/>
        <v>0.25046702330760651</v>
      </c>
      <c r="BO10" s="436">
        <f t="shared" ref="BO10" si="79">IFERROR(BM10/BA10-1,)</f>
        <v>-0.16624036002699649</v>
      </c>
      <c r="BP10" s="435">
        <v>132.08099999999999</v>
      </c>
      <c r="BQ10" s="433">
        <f t="shared" si="40"/>
        <v>-0.64136393627795707</v>
      </c>
      <c r="BR10" s="434">
        <f t="shared" ref="BR10" si="80">IFERROR(BP10/BD10-1,)</f>
        <v>1.0551740981311437</v>
      </c>
      <c r="BS10" s="435">
        <v>332.43</v>
      </c>
      <c r="BT10" s="433">
        <f t="shared" si="42"/>
        <v>1.5168646512367414</v>
      </c>
      <c r="BU10" s="434">
        <f t="shared" ref="BU10" si="81">IFERROR(BS10/BG10-1,)</f>
        <v>4.2193545696594281E-2</v>
      </c>
      <c r="BV10" s="435">
        <v>367.56200000000001</v>
      </c>
      <c r="BW10" s="433">
        <f t="shared" si="44"/>
        <v>0.10568239930210876</v>
      </c>
      <c r="BX10" s="434">
        <f t="shared" ref="BX10" si="82">IFERROR(BV10/BJ10-1,)</f>
        <v>0.24800538715998788</v>
      </c>
      <c r="BY10" s="435">
        <v>51.542000000000002</v>
      </c>
      <c r="BZ10" s="433">
        <f t="shared" si="46"/>
        <v>-0.85977331715465688</v>
      </c>
      <c r="CA10" s="436">
        <f t="shared" ref="CA10" si="83">IFERROR(BY10/BM10-1,)</f>
        <v>-0.86004936367561169</v>
      </c>
    </row>
    <row r="11" spans="1:80" ht="16.2" customHeight="1">
      <c r="A11" s="173">
        <f t="shared" si="48"/>
        <v>10</v>
      </c>
      <c r="B11" s="119" t="s">
        <v>87</v>
      </c>
      <c r="C11" s="120" t="s">
        <v>244</v>
      </c>
      <c r="D11" s="437">
        <v>92.655000000000001</v>
      </c>
      <c r="E11" s="438">
        <v>92.528000000000006</v>
      </c>
      <c r="F11" s="438">
        <v>101.895</v>
      </c>
      <c r="G11" s="439">
        <v>107.491</v>
      </c>
      <c r="H11" s="440">
        <v>121.11799999999999</v>
      </c>
      <c r="I11" s="441">
        <f t="shared" si="0"/>
        <v>0.12677340428500994</v>
      </c>
      <c r="J11" s="442">
        <f t="shared" si="1"/>
        <v>0.30719335168096706</v>
      </c>
      <c r="K11" s="443">
        <v>123.68899999999999</v>
      </c>
      <c r="L11" s="441">
        <f t="shared" si="2"/>
        <v>2.1227232946382957E-2</v>
      </c>
      <c r="M11" s="442">
        <f t="shared" si="3"/>
        <v>0.33677373335638916</v>
      </c>
      <c r="N11" s="443">
        <v>132.649</v>
      </c>
      <c r="O11" s="441">
        <f t="shared" ref="O11:O27" si="84">N11/K11-1</f>
        <v>7.2439748077840482E-2</v>
      </c>
      <c r="P11" s="442">
        <f t="shared" si="5"/>
        <v>0.30182050149663886</v>
      </c>
      <c r="Q11" s="443">
        <v>104.026</v>
      </c>
      <c r="R11" s="441">
        <f t="shared" ref="R11:R27" si="85">Q11/N11-1</f>
        <v>-0.21577999080279542</v>
      </c>
      <c r="S11" s="444">
        <f t="shared" si="7"/>
        <v>-3.2235256905229326E-2</v>
      </c>
      <c r="T11" s="440">
        <v>133.63200000000001</v>
      </c>
      <c r="U11" s="441">
        <f t="shared" si="8"/>
        <v>0.28460192644146676</v>
      </c>
      <c r="V11" s="442">
        <f t="shared" si="9"/>
        <v>0.10332072854571583</v>
      </c>
      <c r="W11" s="443">
        <v>122.798</v>
      </c>
      <c r="X11" s="441">
        <f t="shared" si="10"/>
        <v>-8.1073395593869724E-2</v>
      </c>
      <c r="Y11" s="442">
        <f t="shared" si="11"/>
        <v>-7.2035508412227056E-3</v>
      </c>
      <c r="Z11" s="443">
        <v>128.19900000000001</v>
      </c>
      <c r="AA11" s="441">
        <f t="shared" si="12"/>
        <v>4.3982801022818041E-2</v>
      </c>
      <c r="AB11" s="442">
        <f t="shared" si="13"/>
        <v>-3.3547180905999952E-2</v>
      </c>
      <c r="AC11" s="443">
        <v>121.991</v>
      </c>
      <c r="AD11" s="441">
        <f t="shared" si="14"/>
        <v>-4.8424714701362781E-2</v>
      </c>
      <c r="AE11" s="444">
        <f t="shared" si="15"/>
        <v>0.17269721031280638</v>
      </c>
      <c r="AF11" s="440">
        <v>138.61500000000001</v>
      </c>
      <c r="AG11" s="441">
        <f t="shared" si="16"/>
        <v>0.13627234796009557</v>
      </c>
      <c r="AH11" s="442">
        <f t="shared" si="17"/>
        <v>3.7288972701149392E-2</v>
      </c>
      <c r="AI11" s="443">
        <v>138.517</v>
      </c>
      <c r="AJ11" s="441">
        <f t="shared" si="18"/>
        <v>-7.0699419254782736E-4</v>
      </c>
      <c r="AK11" s="442">
        <f t="shared" si="19"/>
        <v>0.12800697079756995</v>
      </c>
      <c r="AL11" s="443">
        <v>149.74799999999999</v>
      </c>
      <c r="AM11" s="441">
        <f t="shared" si="20"/>
        <v>8.1080300612921041E-2</v>
      </c>
      <c r="AN11" s="442">
        <f t="shared" si="21"/>
        <v>0.16809023471321916</v>
      </c>
      <c r="AO11" s="443">
        <v>151.02699999999999</v>
      </c>
      <c r="AP11" s="441">
        <f t="shared" si="22"/>
        <v>8.5410155728289361E-3</v>
      </c>
      <c r="AQ11" s="444">
        <f t="shared" si="23"/>
        <v>0.23801755867236096</v>
      </c>
      <c r="AR11" s="440">
        <v>209.56200000000001</v>
      </c>
      <c r="AS11" s="441">
        <f t="shared" si="24"/>
        <v>0.38757970429128585</v>
      </c>
      <c r="AT11" s="442">
        <f t="shared" si="25"/>
        <v>0.51182772427226486</v>
      </c>
      <c r="AU11" s="443">
        <v>142.01615899999999</v>
      </c>
      <c r="AV11" s="441">
        <f t="shared" si="26"/>
        <v>-0.32231912751357605</v>
      </c>
      <c r="AW11" s="442">
        <f t="shared" si="27"/>
        <v>2.5261585220586635E-2</v>
      </c>
      <c r="AX11" s="443">
        <v>197.85279399999999</v>
      </c>
      <c r="AY11" s="441">
        <f t="shared" si="28"/>
        <v>0.39317099823830626</v>
      </c>
      <c r="AZ11" s="442">
        <f t="shared" si="29"/>
        <v>0.32123830702246448</v>
      </c>
      <c r="BA11" s="443">
        <v>238.08679599999999</v>
      </c>
      <c r="BB11" s="441">
        <f t="shared" si="30"/>
        <v>0.20335321623004221</v>
      </c>
      <c r="BC11" s="444">
        <f t="shared" si="31"/>
        <v>0.57645186622259614</v>
      </c>
      <c r="BD11" s="440">
        <v>150.03006299999998</v>
      </c>
      <c r="BE11" s="441">
        <f t="shared" si="32"/>
        <v>-0.36985139234684816</v>
      </c>
      <c r="BF11" s="442">
        <f t="shared" si="33"/>
        <v>-0.28407791966100737</v>
      </c>
      <c r="BG11" s="443">
        <v>232.56942699999999</v>
      </c>
      <c r="BH11" s="441">
        <f t="shared" ref="BH11:BH31" si="86">BG11/BD11-1</f>
        <v>0.55015216516972343</v>
      </c>
      <c r="BI11" s="442">
        <f t="shared" si="35"/>
        <v>0.637626511219755</v>
      </c>
      <c r="BJ11" s="443">
        <v>181.35998499999999</v>
      </c>
      <c r="BK11" s="441">
        <f t="shared" ref="BK11:BK31" si="87">BJ11/BG11-1</f>
        <v>-0.22018991344034222</v>
      </c>
      <c r="BL11" s="442">
        <f t="shared" si="37"/>
        <v>-8.3358989613257606E-2</v>
      </c>
      <c r="BM11" s="443">
        <v>183.42</v>
      </c>
      <c r="BN11" s="441">
        <f t="shared" si="38"/>
        <v>1.1358707379690136E-2</v>
      </c>
      <c r="BO11" s="444">
        <f t="shared" ref="BO11:BO35" si="88">IFERROR(BM11/BA11-1,)</f>
        <v>-0.22960868438920068</v>
      </c>
      <c r="BP11" s="443">
        <v>246.47300000000001</v>
      </c>
      <c r="BQ11" s="441">
        <f t="shared" si="40"/>
        <v>0.34376294842438138</v>
      </c>
      <c r="BR11" s="442">
        <f t="shared" ref="BR11:BR35" si="89">IFERROR(BP11/BD11-1,)</f>
        <v>0.64282407853151424</v>
      </c>
      <c r="BS11" s="443">
        <v>202.922</v>
      </c>
      <c r="BT11" s="441">
        <f t="shared" ref="BT11:BT31" si="90">BS11/BP11-1</f>
        <v>-0.17669683900467803</v>
      </c>
      <c r="BU11" s="442">
        <f t="shared" ref="BU11:BU35" si="91">IFERROR(BS11/BG11-1,)</f>
        <v>-0.12747774882723517</v>
      </c>
      <c r="BV11" s="443">
        <v>231.60300000000001</v>
      </c>
      <c r="BW11" s="441">
        <f t="shared" ref="BW11:BW31" si="92">BV11/BS11-1</f>
        <v>0.14134002227456866</v>
      </c>
      <c r="BX11" s="442">
        <f t="shared" ref="BX11:BX31" si="93">IFERROR(BV11/BJ11-1,)</f>
        <v>0.27703473288222868</v>
      </c>
      <c r="BY11" s="443">
        <v>240.495</v>
      </c>
      <c r="BZ11" s="441">
        <f t="shared" ref="BZ11:BZ32" si="94">BY11/BV11-1</f>
        <v>3.8393285061074423E-2</v>
      </c>
      <c r="CA11" s="444">
        <f t="shared" ref="CA11:CA31" si="95">IFERROR(BY11/BM11-1,)</f>
        <v>0.31117108276087668</v>
      </c>
    </row>
    <row r="12" spans="1:80" ht="16.2" customHeight="1">
      <c r="A12" s="173">
        <f t="shared" si="48"/>
        <v>11</v>
      </c>
      <c r="B12" s="119" t="s">
        <v>245</v>
      </c>
      <c r="C12" s="120" t="s">
        <v>110</v>
      </c>
      <c r="D12" s="437">
        <v>21.449000000000002</v>
      </c>
      <c r="E12" s="438">
        <v>21.449000000000002</v>
      </c>
      <c r="F12" s="438">
        <v>21.449000000000002</v>
      </c>
      <c r="G12" s="439">
        <v>15.468</v>
      </c>
      <c r="H12" s="440">
        <v>3.5070000000000001</v>
      </c>
      <c r="I12" s="441">
        <v>0</v>
      </c>
      <c r="J12" s="442">
        <f t="shared" si="1"/>
        <v>-0.83649587393351665</v>
      </c>
      <c r="K12" s="443">
        <v>3.5070000000000001</v>
      </c>
      <c r="L12" s="441">
        <v>0</v>
      </c>
      <c r="M12" s="442">
        <f t="shared" si="3"/>
        <v>-0.83649587393351665</v>
      </c>
      <c r="N12" s="443">
        <v>1.169</v>
      </c>
      <c r="O12" s="441">
        <f t="shared" si="84"/>
        <v>-0.66666666666666674</v>
      </c>
      <c r="P12" s="442">
        <f t="shared" si="5"/>
        <v>-0.94549862464450563</v>
      </c>
      <c r="Q12" s="443">
        <v>-1E-3</v>
      </c>
      <c r="R12" s="441">
        <f t="shared" si="85"/>
        <v>-1.0008554319931566</v>
      </c>
      <c r="S12" s="444">
        <f t="shared" si="7"/>
        <v>-1.0000646495991725</v>
      </c>
      <c r="T12" s="440" t="s">
        <v>29</v>
      </c>
      <c r="U12" s="441" t="s">
        <v>29</v>
      </c>
      <c r="V12" s="442">
        <f t="shared" si="9"/>
        <v>0</v>
      </c>
      <c r="W12" s="443" t="s">
        <v>29</v>
      </c>
      <c r="X12" s="441" t="s">
        <v>29</v>
      </c>
      <c r="Y12" s="442">
        <f t="shared" si="11"/>
        <v>0</v>
      </c>
      <c r="Z12" s="443" t="s">
        <v>29</v>
      </c>
      <c r="AA12" s="441" t="s">
        <v>29</v>
      </c>
      <c r="AB12" s="442">
        <f t="shared" si="13"/>
        <v>0</v>
      </c>
      <c r="AC12" s="443" t="s">
        <v>29</v>
      </c>
      <c r="AD12" s="441" t="s">
        <v>29</v>
      </c>
      <c r="AE12" s="444">
        <f t="shared" si="15"/>
        <v>0</v>
      </c>
      <c r="AF12" s="440" t="s">
        <v>29</v>
      </c>
      <c r="AG12" s="441" t="s">
        <v>29</v>
      </c>
      <c r="AH12" s="442">
        <f t="shared" si="17"/>
        <v>0</v>
      </c>
      <c r="AI12" s="443" t="s">
        <v>29</v>
      </c>
      <c r="AJ12" s="441" t="s">
        <v>29</v>
      </c>
      <c r="AK12" s="442">
        <f t="shared" si="19"/>
        <v>0</v>
      </c>
      <c r="AL12" s="443" t="s">
        <v>29</v>
      </c>
      <c r="AM12" s="441" t="s">
        <v>29</v>
      </c>
      <c r="AN12" s="442">
        <f t="shared" si="21"/>
        <v>0</v>
      </c>
      <c r="AO12" s="443" t="s">
        <v>29</v>
      </c>
      <c r="AP12" s="441" t="s">
        <v>29</v>
      </c>
      <c r="AQ12" s="444">
        <f t="shared" si="23"/>
        <v>0</v>
      </c>
      <c r="AR12" s="440" t="s">
        <v>29</v>
      </c>
      <c r="AS12" s="441" t="s">
        <v>29</v>
      </c>
      <c r="AT12" s="442">
        <f t="shared" si="25"/>
        <v>0</v>
      </c>
      <c r="AU12" s="443" t="s">
        <v>29</v>
      </c>
      <c r="AV12" s="441" t="s">
        <v>29</v>
      </c>
      <c r="AW12" s="442">
        <f t="shared" si="27"/>
        <v>0</v>
      </c>
      <c r="AX12" s="443" t="s">
        <v>29</v>
      </c>
      <c r="AY12" s="441" t="s">
        <v>29</v>
      </c>
      <c r="AZ12" s="442">
        <f t="shared" si="29"/>
        <v>0</v>
      </c>
      <c r="BA12" s="443" t="s">
        <v>29</v>
      </c>
      <c r="BB12" s="441" t="s">
        <v>29</v>
      </c>
      <c r="BC12" s="444">
        <f t="shared" si="31"/>
        <v>0</v>
      </c>
      <c r="BD12" s="440">
        <v>11.087277</v>
      </c>
      <c r="BE12" s="441" t="s">
        <v>29</v>
      </c>
      <c r="BF12" s="442">
        <f t="shared" si="33"/>
        <v>0</v>
      </c>
      <c r="BG12" s="443">
        <v>505.73928699999999</v>
      </c>
      <c r="BH12" s="441">
        <f t="shared" si="86"/>
        <v>44.614381872122429</v>
      </c>
      <c r="BI12" s="442">
        <f t="shared" si="35"/>
        <v>0</v>
      </c>
      <c r="BJ12" s="443">
        <v>505.94600500000001</v>
      </c>
      <c r="BK12" s="441">
        <f t="shared" si="87"/>
        <v>4.0874419945957641E-4</v>
      </c>
      <c r="BL12" s="442">
        <f t="shared" si="37"/>
        <v>0</v>
      </c>
      <c r="BM12" s="443">
        <v>505.94600000000003</v>
      </c>
      <c r="BN12" s="441" t="s">
        <v>29</v>
      </c>
      <c r="BO12" s="444">
        <f t="shared" si="88"/>
        <v>0</v>
      </c>
      <c r="BP12" s="443">
        <v>420.39499999999998</v>
      </c>
      <c r="BQ12" s="441" t="s">
        <v>29</v>
      </c>
      <c r="BR12" s="442">
        <f t="shared" si="89"/>
        <v>36.916884371158041</v>
      </c>
      <c r="BS12" s="443">
        <v>366.75200000000001</v>
      </c>
      <c r="BT12" s="441">
        <f t="shared" si="90"/>
        <v>-0.12760142247172301</v>
      </c>
      <c r="BU12" s="442">
        <f t="shared" si="91"/>
        <v>-0.27482003192684534</v>
      </c>
      <c r="BV12" s="443">
        <v>570.86800000000005</v>
      </c>
      <c r="BW12" s="441">
        <f t="shared" si="92"/>
        <v>0.55655047552569603</v>
      </c>
      <c r="BX12" s="442">
        <f t="shared" si="93"/>
        <v>0.1283180306957854</v>
      </c>
      <c r="BY12" s="443">
        <v>600.09500000000003</v>
      </c>
      <c r="BZ12" s="441">
        <f t="shared" si="94"/>
        <v>5.1197474722702863E-2</v>
      </c>
      <c r="CA12" s="444">
        <f t="shared" si="95"/>
        <v>0.186085076272962</v>
      </c>
    </row>
    <row r="13" spans="1:80" ht="16.2" customHeight="1">
      <c r="A13" s="173">
        <f t="shared" si="48"/>
        <v>12</v>
      </c>
      <c r="B13" s="119" t="s">
        <v>246</v>
      </c>
      <c r="C13" s="120" t="s">
        <v>247</v>
      </c>
      <c r="D13" s="437">
        <v>86.313000000000002</v>
      </c>
      <c r="E13" s="438">
        <v>121.852</v>
      </c>
      <c r="F13" s="438">
        <v>102.985</v>
      </c>
      <c r="G13" s="439">
        <v>121.78</v>
      </c>
      <c r="H13" s="440">
        <v>115.982</v>
      </c>
      <c r="I13" s="441">
        <f t="shared" ref="I13:I31" si="96">H13/G13-1</f>
        <v>-4.761044506487111E-2</v>
      </c>
      <c r="J13" s="442">
        <f t="shared" si="1"/>
        <v>0.34373732809657875</v>
      </c>
      <c r="K13" s="443">
        <v>111.672</v>
      </c>
      <c r="L13" s="441">
        <f t="shared" ref="L13:L27" si="97">K13/H13-1</f>
        <v>-3.7160938766360285E-2</v>
      </c>
      <c r="M13" s="442">
        <f t="shared" si="3"/>
        <v>-8.3543971375110826E-2</v>
      </c>
      <c r="N13" s="443">
        <v>70.001000000000005</v>
      </c>
      <c r="O13" s="441">
        <f t="shared" si="84"/>
        <v>-0.37315531198509921</v>
      </c>
      <c r="P13" s="442">
        <f t="shared" si="5"/>
        <v>-0.32027965237655964</v>
      </c>
      <c r="Q13" s="443">
        <v>101.26</v>
      </c>
      <c r="R13" s="441">
        <f t="shared" si="85"/>
        <v>0.44655076356052059</v>
      </c>
      <c r="S13" s="444">
        <f t="shared" si="7"/>
        <v>-0.16850057480702907</v>
      </c>
      <c r="T13" s="440">
        <v>45.539000000000001</v>
      </c>
      <c r="U13" s="441">
        <f t="shared" ref="U13:U31" si="98">T13/Q13-1</f>
        <v>-0.55027651589966431</v>
      </c>
      <c r="V13" s="442">
        <f t="shared" si="9"/>
        <v>-0.60736148712731286</v>
      </c>
      <c r="W13" s="443">
        <v>-11.041</v>
      </c>
      <c r="X13" s="441">
        <f t="shared" ref="X13:X31" si="99">W13/T13-1</f>
        <v>-1.2424515250664265</v>
      </c>
      <c r="Y13" s="442">
        <f t="shared" si="11"/>
        <v>-1.0988699047209685</v>
      </c>
      <c r="Z13" s="443">
        <v>-0.71899999999999997</v>
      </c>
      <c r="AA13" s="441">
        <f t="shared" ref="AA13:AA31" si="100">Z13/W13-1</f>
        <v>-0.9348790870392174</v>
      </c>
      <c r="AB13" s="442">
        <f t="shared" si="13"/>
        <v>-1.0102712818388309</v>
      </c>
      <c r="AC13" s="443">
        <v>5.2060000000000004</v>
      </c>
      <c r="AD13" s="441">
        <f t="shared" ref="AD13:AD31" si="101">AC13/Z13-1</f>
        <v>-8.2406119610570236</v>
      </c>
      <c r="AE13" s="444">
        <f t="shared" si="15"/>
        <v>-0.9485877937981434</v>
      </c>
      <c r="AF13" s="440">
        <v>1.6359999999999999</v>
      </c>
      <c r="AG13" s="441">
        <f t="shared" ref="AG13:AG31" si="102">AF13/AC13-1</f>
        <v>-0.68574721475220901</v>
      </c>
      <c r="AH13" s="442">
        <f t="shared" si="17"/>
        <v>-0.96407474911614222</v>
      </c>
      <c r="AI13" s="443">
        <v>1.042</v>
      </c>
      <c r="AJ13" s="441">
        <f t="shared" ref="AJ13:AJ31" si="103">AI13/AF13-1</f>
        <v>-0.36308068459657694</v>
      </c>
      <c r="AK13" s="442">
        <f t="shared" si="19"/>
        <v>-1.0943755094647223</v>
      </c>
      <c r="AL13" s="443">
        <v>1.2829999999999999</v>
      </c>
      <c r="AM13" s="441">
        <f t="shared" ref="AM13:AM31" si="104">AL13/AI13-1</f>
        <v>0.23128598848368509</v>
      </c>
      <c r="AN13" s="442">
        <f t="shared" si="21"/>
        <v>-2.7844228094575803</v>
      </c>
      <c r="AO13" s="443">
        <v>3.407</v>
      </c>
      <c r="AP13" s="441">
        <f>AO13/AL13-1</f>
        <v>1.6554949337490261</v>
      </c>
      <c r="AQ13" s="444">
        <f t="shared" si="23"/>
        <v>-0.34556281213983864</v>
      </c>
      <c r="AR13" s="440">
        <v>27.038</v>
      </c>
      <c r="AS13" s="441">
        <f>AR13/AO13-1</f>
        <v>6.9360140886410333</v>
      </c>
      <c r="AT13" s="442">
        <f t="shared" si="25"/>
        <v>15.526894865525673</v>
      </c>
      <c r="AU13" s="443">
        <v>83.067340000000002</v>
      </c>
      <c r="AV13" s="441">
        <f t="shared" ref="AV13:AV31" si="105">AU13/AR13-1</f>
        <v>2.072244248834973</v>
      </c>
      <c r="AW13" s="442">
        <f t="shared" si="27"/>
        <v>78.719136276391552</v>
      </c>
      <c r="AX13" s="443">
        <v>21.423727</v>
      </c>
      <c r="AY13" s="441">
        <f t="shared" ref="AY13:AY31" si="106">AX13/AU13-1</f>
        <v>-0.74209205447050552</v>
      </c>
      <c r="AZ13" s="442">
        <f t="shared" si="29"/>
        <v>15.698150428682776</v>
      </c>
      <c r="BA13" s="443">
        <v>181.33514799999998</v>
      </c>
      <c r="BB13" s="441">
        <f t="shared" ref="BB13:BB31" si="107">BA13/AX13-1</f>
        <v>7.4642204411958755</v>
      </c>
      <c r="BC13" s="444">
        <f t="shared" si="31"/>
        <v>52.224287643087756</v>
      </c>
      <c r="BD13" s="440">
        <v>297.81257699999998</v>
      </c>
      <c r="BE13" s="441">
        <f t="shared" ref="BE13:BE31" si="108">BD13/BA13-1</f>
        <v>0.64233233482126706</v>
      </c>
      <c r="BF13" s="442">
        <f t="shared" si="33"/>
        <v>10.014593424069826</v>
      </c>
      <c r="BG13" s="443">
        <v>205.480391</v>
      </c>
      <c r="BH13" s="441">
        <f t="shared" si="86"/>
        <v>-0.3100345422953712</v>
      </c>
      <c r="BI13" s="442">
        <f t="shared" si="35"/>
        <v>1.4736604181619395</v>
      </c>
      <c r="BJ13" s="443">
        <v>329.74875400000002</v>
      </c>
      <c r="BK13" s="441">
        <f t="shared" si="87"/>
        <v>0.60476993641695009</v>
      </c>
      <c r="BL13" s="442">
        <f t="shared" si="37"/>
        <v>14.391754851991907</v>
      </c>
      <c r="BM13" s="443">
        <v>178.56</v>
      </c>
      <c r="BN13" s="441">
        <f t="shared" ref="BN13:BN31" si="109">BM13/BJ13-1</f>
        <v>-0.45849681663998043</v>
      </c>
      <c r="BO13" s="444">
        <f t="shared" si="88"/>
        <v>-1.5303971847752118E-2</v>
      </c>
      <c r="BP13" s="443">
        <v>360.69</v>
      </c>
      <c r="BQ13" s="441">
        <f t="shared" ref="BQ13:BQ31" si="110">BP13/BM13-1</f>
        <v>1.0199932795698925</v>
      </c>
      <c r="BR13" s="442">
        <f t="shared" si="89"/>
        <v>0.21113085160268441</v>
      </c>
      <c r="BS13" s="443">
        <v>297.80900000000003</v>
      </c>
      <c r="BT13" s="441">
        <f t="shared" si="90"/>
        <v>-0.17433530178269419</v>
      </c>
      <c r="BU13" s="442">
        <f t="shared" si="91"/>
        <v>0.44933051056925444</v>
      </c>
      <c r="BV13" s="443">
        <v>201.619</v>
      </c>
      <c r="BW13" s="441">
        <f t="shared" si="92"/>
        <v>-0.32299225342417459</v>
      </c>
      <c r="BX13" s="442">
        <f t="shared" si="93"/>
        <v>-0.38856781851554778</v>
      </c>
      <c r="BY13" s="443">
        <v>371.60500000000002</v>
      </c>
      <c r="BZ13" s="441">
        <f t="shared" si="94"/>
        <v>0.8431050645028495</v>
      </c>
      <c r="CA13" s="444">
        <f t="shared" si="95"/>
        <v>1.0811211917562726</v>
      </c>
    </row>
    <row r="14" spans="1:80" ht="16.2" customHeight="1">
      <c r="A14" s="173">
        <f t="shared" si="48"/>
        <v>13</v>
      </c>
      <c r="B14" s="119" t="s">
        <v>89</v>
      </c>
      <c r="C14" s="120" t="s">
        <v>269</v>
      </c>
      <c r="D14" s="437">
        <v>6.98</v>
      </c>
      <c r="E14" s="438">
        <v>2.0939999999999999</v>
      </c>
      <c r="F14" s="438">
        <v>3.9</v>
      </c>
      <c r="G14" s="439">
        <v>6.88</v>
      </c>
      <c r="H14" s="440">
        <v>8.3049999999999997</v>
      </c>
      <c r="I14" s="441">
        <f t="shared" si="96"/>
        <v>0.20712209302325579</v>
      </c>
      <c r="J14" s="442">
        <f t="shared" si="1"/>
        <v>0.18982808022922626</v>
      </c>
      <c r="K14" s="443">
        <v>14.113</v>
      </c>
      <c r="L14" s="441">
        <f t="shared" si="97"/>
        <v>0.69933774834437079</v>
      </c>
      <c r="M14" s="442">
        <f t="shared" si="3"/>
        <v>5.7397325692454633</v>
      </c>
      <c r="N14" s="443">
        <v>11.329000000000001</v>
      </c>
      <c r="O14" s="441">
        <f t="shared" si="84"/>
        <v>-0.19726493304045911</v>
      </c>
      <c r="P14" s="442">
        <f t="shared" si="5"/>
        <v>1.904871794871795</v>
      </c>
      <c r="Q14" s="443">
        <v>75.156000000000006</v>
      </c>
      <c r="R14" s="441">
        <f t="shared" si="85"/>
        <v>5.633948274340189</v>
      </c>
      <c r="S14" s="444">
        <f t="shared" si="7"/>
        <v>9.9238372093023273</v>
      </c>
      <c r="T14" s="440">
        <v>6.5110000000000001</v>
      </c>
      <c r="U14" s="441">
        <f t="shared" si="98"/>
        <v>-0.91336686359039865</v>
      </c>
      <c r="V14" s="442">
        <f t="shared" si="9"/>
        <v>-0.21601444912703183</v>
      </c>
      <c r="W14" s="443">
        <v>7.0659999999999998</v>
      </c>
      <c r="X14" s="441">
        <f t="shared" si="99"/>
        <v>8.5240362463523178E-2</v>
      </c>
      <c r="Y14" s="442">
        <f t="shared" si="11"/>
        <v>-0.49932686175866225</v>
      </c>
      <c r="Z14" s="443">
        <v>14.558999999999999</v>
      </c>
      <c r="AA14" s="441">
        <f t="shared" si="100"/>
        <v>1.0604302292669119</v>
      </c>
      <c r="AB14" s="442">
        <f t="shared" si="13"/>
        <v>0.28510901226939689</v>
      </c>
      <c r="AC14" s="443">
        <v>24.457999999999998</v>
      </c>
      <c r="AD14" s="441">
        <f t="shared" si="101"/>
        <v>0.67992307163953569</v>
      </c>
      <c r="AE14" s="444">
        <f t="shared" si="15"/>
        <v>-0.67457022726063132</v>
      </c>
      <c r="AF14" s="440">
        <v>4.38</v>
      </c>
      <c r="AG14" s="441">
        <f t="shared" si="102"/>
        <v>-0.82091749120942026</v>
      </c>
      <c r="AH14" s="442">
        <f t="shared" si="17"/>
        <v>-0.32729227461219479</v>
      </c>
      <c r="AI14" s="443">
        <v>11.852</v>
      </c>
      <c r="AJ14" s="441">
        <f t="shared" si="103"/>
        <v>1.7059360730593607</v>
      </c>
      <c r="AK14" s="442">
        <f t="shared" si="19"/>
        <v>0.67732804981602057</v>
      </c>
      <c r="AL14" s="443">
        <v>10.122999999999999</v>
      </c>
      <c r="AM14" s="441">
        <f t="shared" si="104"/>
        <v>-0.14588255146810669</v>
      </c>
      <c r="AN14" s="442">
        <f t="shared" si="21"/>
        <v>-0.30469125626760085</v>
      </c>
      <c r="AO14" s="443">
        <v>10.77</v>
      </c>
      <c r="AP14" s="441">
        <f>AO14/AL14-1</f>
        <v>6.3913859527807926E-2</v>
      </c>
      <c r="AQ14" s="444">
        <f t="shared" si="23"/>
        <v>-0.55965328317932783</v>
      </c>
      <c r="AR14" s="440">
        <v>0.79100000000000004</v>
      </c>
      <c r="AS14" s="441">
        <f>AR14/AO14-1</f>
        <v>-0.92655524605385331</v>
      </c>
      <c r="AT14" s="442">
        <f t="shared" si="25"/>
        <v>-0.8194063926940639</v>
      </c>
      <c r="AU14" s="443">
        <v>15.033637000000001</v>
      </c>
      <c r="AV14" s="441">
        <f t="shared" si="105"/>
        <v>18.005862199747156</v>
      </c>
      <c r="AW14" s="442">
        <f t="shared" si="27"/>
        <v>0.26844726628417148</v>
      </c>
      <c r="AX14" s="443">
        <v>12.58849</v>
      </c>
      <c r="AY14" s="441">
        <f t="shared" si="106"/>
        <v>-0.16264507384340865</v>
      </c>
      <c r="AZ14" s="442">
        <f t="shared" si="29"/>
        <v>0.24355329447792173</v>
      </c>
      <c r="BA14" s="443">
        <v>30.456054999999999</v>
      </c>
      <c r="BB14" s="441">
        <f t="shared" si="107"/>
        <v>1.4193572859016448</v>
      </c>
      <c r="BC14" s="444">
        <f t="shared" si="31"/>
        <v>1.82786025998143</v>
      </c>
      <c r="BD14" s="440">
        <v>57.180141000000006</v>
      </c>
      <c r="BE14" s="441">
        <f t="shared" si="108"/>
        <v>0.87746380809990021</v>
      </c>
      <c r="BF14" s="442">
        <f t="shared" si="33"/>
        <v>71.288420986093556</v>
      </c>
      <c r="BG14" s="443">
        <v>36.38579</v>
      </c>
      <c r="BH14" s="441">
        <f t="shared" si="86"/>
        <v>-0.36366386364804526</v>
      </c>
      <c r="BI14" s="442">
        <f t="shared" si="35"/>
        <v>1.4202919094028941</v>
      </c>
      <c r="BJ14" s="443">
        <v>40.064523000000001</v>
      </c>
      <c r="BK14" s="441">
        <f t="shared" si="87"/>
        <v>0.10110356268202514</v>
      </c>
      <c r="BL14" s="442">
        <f t="shared" si="37"/>
        <v>2.1826313561038697</v>
      </c>
      <c r="BM14" s="443">
        <v>46.426000000000002</v>
      </c>
      <c r="BN14" s="441">
        <f t="shared" si="109"/>
        <v>0.15878079966158598</v>
      </c>
      <c r="BO14" s="444">
        <f t="shared" si="88"/>
        <v>0.52436026268011404</v>
      </c>
      <c r="BP14" s="443">
        <v>49.115000000000002</v>
      </c>
      <c r="BQ14" s="441">
        <f t="shared" si="110"/>
        <v>5.7920130961099492E-2</v>
      </c>
      <c r="BR14" s="442">
        <f t="shared" si="89"/>
        <v>-0.1410479383043145</v>
      </c>
      <c r="BS14" s="443">
        <v>61.862000000000002</v>
      </c>
      <c r="BT14" s="441">
        <f t="shared" si="90"/>
        <v>0.25953374732770018</v>
      </c>
      <c r="BU14" s="442">
        <f t="shared" si="91"/>
        <v>0.70016921441035085</v>
      </c>
      <c r="BV14" s="443">
        <v>46.462000000000003</v>
      </c>
      <c r="BW14" s="441">
        <f t="shared" si="92"/>
        <v>-0.24894119168471762</v>
      </c>
      <c r="BX14" s="442">
        <f t="shared" si="93"/>
        <v>0.15967935023212432</v>
      </c>
      <c r="BY14" s="443">
        <v>79.42</v>
      </c>
      <c r="BZ14" s="441">
        <f t="shared" si="94"/>
        <v>0.70935388059059012</v>
      </c>
      <c r="CA14" s="444">
        <f t="shared" si="95"/>
        <v>0.71067936070305437</v>
      </c>
    </row>
    <row r="15" spans="1:80" ht="16.2" customHeight="1">
      <c r="A15" s="173">
        <f t="shared" si="48"/>
        <v>14</v>
      </c>
      <c r="B15" s="119" t="s">
        <v>248</v>
      </c>
      <c r="C15" s="120" t="s">
        <v>112</v>
      </c>
      <c r="D15" s="437">
        <v>7.8369999999999997</v>
      </c>
      <c r="E15" s="438">
        <v>8.0359999999999996</v>
      </c>
      <c r="F15" s="438">
        <v>8.0220000000000002</v>
      </c>
      <c r="G15" s="439">
        <v>5.4889999999999999</v>
      </c>
      <c r="H15" s="440">
        <v>8.2189999999999994</v>
      </c>
      <c r="I15" s="441">
        <f t="shared" si="96"/>
        <v>0.49735835306977583</v>
      </c>
      <c r="J15" s="442">
        <f t="shared" si="1"/>
        <v>4.8743141508230226E-2</v>
      </c>
      <c r="K15" s="443">
        <v>9.1300000000000008</v>
      </c>
      <c r="L15" s="441">
        <f t="shared" si="97"/>
        <v>0.11084073488258928</v>
      </c>
      <c r="M15" s="442">
        <f t="shared" si="3"/>
        <v>0.13613738178198131</v>
      </c>
      <c r="N15" s="443">
        <v>8.4740000000000002</v>
      </c>
      <c r="O15" s="441">
        <f t="shared" si="84"/>
        <v>-7.1851040525739429E-2</v>
      </c>
      <c r="P15" s="442">
        <f t="shared" si="5"/>
        <v>5.6345051109448985E-2</v>
      </c>
      <c r="Q15" s="443">
        <v>9.0050000000000008</v>
      </c>
      <c r="R15" s="441">
        <f t="shared" si="85"/>
        <v>6.2662261033750388E-2</v>
      </c>
      <c r="S15" s="444">
        <f t="shared" si="7"/>
        <v>0.64055383494261275</v>
      </c>
      <c r="T15" s="440">
        <v>9.0370000000000008</v>
      </c>
      <c r="U15" s="441">
        <f t="shared" si="98"/>
        <v>3.5535813436979868E-3</v>
      </c>
      <c r="V15" s="442">
        <f t="shared" si="9"/>
        <v>9.9525489718944149E-2</v>
      </c>
      <c r="W15" s="443">
        <v>8.5630000000000006</v>
      </c>
      <c r="X15" s="441">
        <f t="shared" si="99"/>
        <v>-5.2451034635387916E-2</v>
      </c>
      <c r="Y15" s="442">
        <f t="shared" si="11"/>
        <v>-6.2102957283680205E-2</v>
      </c>
      <c r="Z15" s="443">
        <v>8.0719999999999992</v>
      </c>
      <c r="AA15" s="441">
        <f t="shared" si="100"/>
        <v>-5.7339717388765754E-2</v>
      </c>
      <c r="AB15" s="442">
        <f t="shared" si="13"/>
        <v>-4.7439225867359047E-2</v>
      </c>
      <c r="AC15" s="443">
        <v>8.1579999999999995</v>
      </c>
      <c r="AD15" s="441">
        <f t="shared" si="101"/>
        <v>1.0654112983151665E-2</v>
      </c>
      <c r="AE15" s="444">
        <f t="shared" si="15"/>
        <v>-9.405885619100518E-2</v>
      </c>
      <c r="AF15" s="440">
        <v>8.8840000000000003</v>
      </c>
      <c r="AG15" s="441">
        <f t="shared" si="102"/>
        <v>8.8992400098063307E-2</v>
      </c>
      <c r="AH15" s="442">
        <f t="shared" si="17"/>
        <v>-1.6930397255726537E-2</v>
      </c>
      <c r="AI15" s="443">
        <v>8.4779999999999998</v>
      </c>
      <c r="AJ15" s="441">
        <f t="shared" si="103"/>
        <v>-4.5700135074290937E-2</v>
      </c>
      <c r="AK15" s="442">
        <f t="shared" si="19"/>
        <v>-9.9264276538597596E-3</v>
      </c>
      <c r="AL15" s="443">
        <v>18.481999999999999</v>
      </c>
      <c r="AM15" s="441">
        <f t="shared" si="104"/>
        <v>1.1799952819061099</v>
      </c>
      <c r="AN15" s="442">
        <f t="shared" si="21"/>
        <v>1.2896432111000991</v>
      </c>
      <c r="AO15" s="443">
        <v>0</v>
      </c>
      <c r="AP15" s="441"/>
      <c r="AQ15" s="444">
        <f t="shared" si="23"/>
        <v>-1</v>
      </c>
      <c r="AR15" s="440">
        <v>8.4570000000000007</v>
      </c>
      <c r="AS15" s="441"/>
      <c r="AT15" s="442">
        <f t="shared" si="25"/>
        <v>-4.8063935164340377E-2</v>
      </c>
      <c r="AU15" s="443">
        <v>7.1775089999999997</v>
      </c>
      <c r="AV15" s="441">
        <f t="shared" si="105"/>
        <v>-0.15129372117772266</v>
      </c>
      <c r="AW15" s="442">
        <f t="shared" si="27"/>
        <v>-0.15339596602972405</v>
      </c>
      <c r="AX15" s="443">
        <v>8.8197710000000011</v>
      </c>
      <c r="AY15" s="441">
        <f t="shared" si="106"/>
        <v>0.22880667930893583</v>
      </c>
      <c r="AZ15" s="442">
        <f t="shared" si="29"/>
        <v>-0.52279131046423544</v>
      </c>
      <c r="BA15" s="443">
        <v>12.125935</v>
      </c>
      <c r="BB15" s="441">
        <f t="shared" si="107"/>
        <v>0.37485825879152634</v>
      </c>
      <c r="BC15" s="444">
        <f t="shared" si="31"/>
        <v>0</v>
      </c>
      <c r="BD15" s="440">
        <v>14.199509000000001</v>
      </c>
      <c r="BE15" s="441">
        <f t="shared" si="108"/>
        <v>0.17100322573063442</v>
      </c>
      <c r="BF15" s="442">
        <f t="shared" si="33"/>
        <v>0.67902435851956944</v>
      </c>
      <c r="BG15" s="443">
        <v>11.701801</v>
      </c>
      <c r="BH15" s="441">
        <f t="shared" si="86"/>
        <v>-0.17590101178850626</v>
      </c>
      <c r="BI15" s="442">
        <f t="shared" si="35"/>
        <v>0.6303429225933399</v>
      </c>
      <c r="BJ15" s="443">
        <v>9.9732070000000004</v>
      </c>
      <c r="BK15" s="441">
        <f t="shared" si="87"/>
        <v>-0.14772033809154672</v>
      </c>
      <c r="BL15" s="442">
        <f t="shared" si="37"/>
        <v>0.13077845218430273</v>
      </c>
      <c r="BM15" s="443">
        <v>19.741</v>
      </c>
      <c r="BN15" s="441">
        <f t="shared" si="109"/>
        <v>0.97940341557134025</v>
      </c>
      <c r="BO15" s="444">
        <f t="shared" si="88"/>
        <v>0.62799817086270049</v>
      </c>
      <c r="BP15" s="443">
        <v>12.244</v>
      </c>
      <c r="BQ15" s="441">
        <f t="shared" si="110"/>
        <v>-0.37976799554227247</v>
      </c>
      <c r="BR15" s="442">
        <f t="shared" si="89"/>
        <v>-0.13771666330152688</v>
      </c>
      <c r="BS15" s="443">
        <v>13.321</v>
      </c>
      <c r="BT15" s="441">
        <f t="shared" si="90"/>
        <v>8.7961450506370387E-2</v>
      </c>
      <c r="BU15" s="442">
        <f t="shared" si="91"/>
        <v>0.13837177713071691</v>
      </c>
      <c r="BV15" s="443">
        <v>12.759</v>
      </c>
      <c r="BW15" s="441">
        <f t="shared" si="92"/>
        <v>-4.2189024847984369E-2</v>
      </c>
      <c r="BX15" s="442">
        <f t="shared" si="93"/>
        <v>0.27932770271388119</v>
      </c>
      <c r="BY15" s="443">
        <v>20.369</v>
      </c>
      <c r="BZ15" s="441">
        <f t="shared" si="94"/>
        <v>0.59644172740810397</v>
      </c>
      <c r="CA15" s="444">
        <f t="shared" si="95"/>
        <v>3.1811964946051319E-2</v>
      </c>
    </row>
    <row r="16" spans="1:80" ht="16.2" customHeight="1">
      <c r="A16" s="173">
        <f t="shared" si="48"/>
        <v>15</v>
      </c>
      <c r="B16" s="119" t="s">
        <v>249</v>
      </c>
      <c r="C16" s="120" t="s">
        <v>113</v>
      </c>
      <c r="D16" s="437">
        <v>24.66</v>
      </c>
      <c r="E16" s="438">
        <v>15.311</v>
      </c>
      <c r="F16" s="438">
        <v>20.995000000000001</v>
      </c>
      <c r="G16" s="439">
        <v>18.510000000000002</v>
      </c>
      <c r="H16" s="440">
        <v>21.155999999999999</v>
      </c>
      <c r="I16" s="441">
        <f t="shared" si="96"/>
        <v>0.14294975688816836</v>
      </c>
      <c r="J16" s="442">
        <f t="shared" si="1"/>
        <v>-0.14209245742092458</v>
      </c>
      <c r="K16" s="443">
        <v>12.21</v>
      </c>
      <c r="L16" s="441">
        <f t="shared" si="97"/>
        <v>-0.42285876347135554</v>
      </c>
      <c r="M16" s="442">
        <f t="shared" si="3"/>
        <v>-0.20253412579191421</v>
      </c>
      <c r="N16" s="443">
        <v>16.606999999999999</v>
      </c>
      <c r="O16" s="441">
        <f t="shared" si="84"/>
        <v>0.36011466011465987</v>
      </c>
      <c r="P16" s="442">
        <f t="shared" si="5"/>
        <v>-0.20900214336746847</v>
      </c>
      <c r="Q16" s="443">
        <v>14.077999999999999</v>
      </c>
      <c r="R16" s="441">
        <f t="shared" si="85"/>
        <v>-0.15228518094779309</v>
      </c>
      <c r="S16" s="444">
        <f t="shared" si="7"/>
        <v>-0.23943814154511089</v>
      </c>
      <c r="T16" s="440">
        <v>18.751000000000001</v>
      </c>
      <c r="U16" s="441">
        <f t="shared" si="98"/>
        <v>0.33193635459582338</v>
      </c>
      <c r="V16" s="442">
        <f t="shared" si="9"/>
        <v>-0.11367933446776313</v>
      </c>
      <c r="W16" s="443">
        <v>10.707000000000001</v>
      </c>
      <c r="X16" s="441">
        <f t="shared" si="99"/>
        <v>-0.42899045384246171</v>
      </c>
      <c r="Y16" s="442">
        <f t="shared" si="11"/>
        <v>-0.12309582309582312</v>
      </c>
      <c r="Z16" s="443">
        <v>13.991</v>
      </c>
      <c r="AA16" s="441">
        <f t="shared" si="100"/>
        <v>0.30671523302512371</v>
      </c>
      <c r="AB16" s="442">
        <f t="shared" si="13"/>
        <v>-0.15752393568976941</v>
      </c>
      <c r="AC16" s="443">
        <v>14.689</v>
      </c>
      <c r="AD16" s="441">
        <f t="shared" si="101"/>
        <v>4.9889214495032475E-2</v>
      </c>
      <c r="AE16" s="444">
        <f t="shared" si="15"/>
        <v>4.3401051285693937E-2</v>
      </c>
      <c r="AF16" s="440">
        <v>27.149000000000001</v>
      </c>
      <c r="AG16" s="441">
        <f t="shared" si="102"/>
        <v>0.84825379535706991</v>
      </c>
      <c r="AH16" s="442">
        <f t="shared" si="17"/>
        <v>0.4478694469628286</v>
      </c>
      <c r="AI16" s="443">
        <v>15.755000000000001</v>
      </c>
      <c r="AJ16" s="441">
        <f t="shared" si="103"/>
        <v>-0.41968396626026738</v>
      </c>
      <c r="AK16" s="442">
        <f t="shared" si="19"/>
        <v>0.47146726440646303</v>
      </c>
      <c r="AL16" s="443">
        <v>21.038</v>
      </c>
      <c r="AM16" s="441">
        <f t="shared" si="104"/>
        <v>0.33532211996191674</v>
      </c>
      <c r="AN16" s="442">
        <f t="shared" si="21"/>
        <v>0.50368093774569367</v>
      </c>
      <c r="AO16" s="443">
        <v>18.922000000000001</v>
      </c>
      <c r="AP16" s="441">
        <f t="shared" ref="AP16:AP33" si="111">AO16/AL16-1</f>
        <v>-0.10057990303260766</v>
      </c>
      <c r="AQ16" s="444">
        <f t="shared" si="23"/>
        <v>0.28817482469875411</v>
      </c>
      <c r="AR16" s="440">
        <v>35.082999999999998</v>
      </c>
      <c r="AS16" s="441">
        <f t="shared" ref="AS16:AS31" si="112">AR16/AO16-1</f>
        <v>0.85408519184018594</v>
      </c>
      <c r="AT16" s="442">
        <f t="shared" si="25"/>
        <v>0.29223912482964365</v>
      </c>
      <c r="AU16" s="443">
        <v>33.594800000000006</v>
      </c>
      <c r="AV16" s="441">
        <f t="shared" si="105"/>
        <v>-4.2419405410027422E-2</v>
      </c>
      <c r="AW16" s="442">
        <f t="shared" si="27"/>
        <v>1.1323262456363063</v>
      </c>
      <c r="AX16" s="443">
        <v>44.243822000000002</v>
      </c>
      <c r="AY16" s="441">
        <f t="shared" si="106"/>
        <v>0.31698423565551792</v>
      </c>
      <c r="AZ16" s="442">
        <f t="shared" si="29"/>
        <v>1.1030431599961976</v>
      </c>
      <c r="BA16" s="443">
        <v>21.433001000000001</v>
      </c>
      <c r="BB16" s="441">
        <f t="shared" si="107"/>
        <v>-0.51557076149524339</v>
      </c>
      <c r="BC16" s="444">
        <f t="shared" si="31"/>
        <v>0.1327027269844625</v>
      </c>
      <c r="BD16" s="440">
        <v>50.389559999999996</v>
      </c>
      <c r="BE16" s="441">
        <f t="shared" si="108"/>
        <v>1.3510268114110571</v>
      </c>
      <c r="BF16" s="442">
        <f t="shared" si="33"/>
        <v>0.43629564176381708</v>
      </c>
      <c r="BG16" s="443">
        <v>25.129489000000003</v>
      </c>
      <c r="BH16" s="441">
        <f t="shared" si="86"/>
        <v>-0.50129572474933282</v>
      </c>
      <c r="BI16" s="442">
        <f t="shared" si="35"/>
        <v>-0.25198277709645545</v>
      </c>
      <c r="BJ16" s="443">
        <v>41.697078999999995</v>
      </c>
      <c r="BK16" s="441">
        <f t="shared" si="87"/>
        <v>0.65928877423651522</v>
      </c>
      <c r="BL16" s="442">
        <f t="shared" si="37"/>
        <v>-5.7561550627339697E-2</v>
      </c>
      <c r="BM16" s="443">
        <v>32.991999999999997</v>
      </c>
      <c r="BN16" s="441">
        <f t="shared" si="109"/>
        <v>-0.20876951596537496</v>
      </c>
      <c r="BO16" s="444">
        <f t="shared" si="88"/>
        <v>0.53930847108158098</v>
      </c>
      <c r="BP16" s="443">
        <v>56.122</v>
      </c>
      <c r="BQ16" s="441">
        <f t="shared" si="110"/>
        <v>0.70107904946653754</v>
      </c>
      <c r="BR16" s="442">
        <f t="shared" si="89"/>
        <v>0.11376245396863971</v>
      </c>
      <c r="BS16" s="443">
        <v>31.164000000000001</v>
      </c>
      <c r="BT16" s="441">
        <f t="shared" si="90"/>
        <v>-0.44470973949609771</v>
      </c>
      <c r="BU16" s="442">
        <f t="shared" si="91"/>
        <v>0.24013663787592332</v>
      </c>
      <c r="BV16" s="443">
        <v>54.83</v>
      </c>
      <c r="BW16" s="441">
        <f t="shared" si="92"/>
        <v>0.75940187395712999</v>
      </c>
      <c r="BX16" s="442">
        <f t="shared" si="93"/>
        <v>0.31496021579832978</v>
      </c>
      <c r="BY16" s="443">
        <v>40.246000000000002</v>
      </c>
      <c r="BZ16" s="441">
        <f t="shared" si="94"/>
        <v>-0.26598577421119818</v>
      </c>
      <c r="CA16" s="444">
        <f t="shared" si="95"/>
        <v>0.21987148399612044</v>
      </c>
    </row>
    <row r="17" spans="1:79" ht="16.2" customHeight="1">
      <c r="A17" s="173">
        <f t="shared" si="48"/>
        <v>16</v>
      </c>
      <c r="B17" s="119" t="s">
        <v>378</v>
      </c>
      <c r="C17" s="120" t="s">
        <v>270</v>
      </c>
      <c r="D17" s="437">
        <v>75.903999999999996</v>
      </c>
      <c r="E17" s="438">
        <v>10.311999999999999</v>
      </c>
      <c r="F17" s="438">
        <v>83.013000000000005</v>
      </c>
      <c r="G17" s="439">
        <v>18.724</v>
      </c>
      <c r="H17" s="440">
        <v>46.326000000000001</v>
      </c>
      <c r="I17" s="441">
        <f t="shared" si="96"/>
        <v>1.4741508224738302</v>
      </c>
      <c r="J17" s="442">
        <f t="shared" si="1"/>
        <v>-0.38967643338954461</v>
      </c>
      <c r="K17" s="443">
        <v>12.35</v>
      </c>
      <c r="L17" s="441">
        <f t="shared" si="97"/>
        <v>-0.7334110434745067</v>
      </c>
      <c r="M17" s="442">
        <f t="shared" si="3"/>
        <v>0.19763382467028712</v>
      </c>
      <c r="N17" s="443">
        <v>86.105000000000004</v>
      </c>
      <c r="O17" s="441">
        <f t="shared" si="84"/>
        <v>5.9720647773279358</v>
      </c>
      <c r="P17" s="442">
        <f t="shared" si="5"/>
        <v>3.7247178152819416E-2</v>
      </c>
      <c r="Q17" s="443">
        <v>30.925999999999998</v>
      </c>
      <c r="R17" s="441">
        <f t="shared" si="85"/>
        <v>-0.64083386562917366</v>
      </c>
      <c r="S17" s="444">
        <f t="shared" si="7"/>
        <v>0.65167699209570595</v>
      </c>
      <c r="T17" s="440">
        <v>52.064</v>
      </c>
      <c r="U17" s="441">
        <f t="shared" si="98"/>
        <v>0.6835025544848996</v>
      </c>
      <c r="V17" s="442">
        <f t="shared" si="9"/>
        <v>0.12386133057030602</v>
      </c>
      <c r="W17" s="443">
        <v>14.542999999999999</v>
      </c>
      <c r="X17" s="441">
        <f t="shared" si="99"/>
        <v>-0.72067071296865404</v>
      </c>
      <c r="Y17" s="442">
        <f t="shared" si="11"/>
        <v>0.17757085020242913</v>
      </c>
      <c r="Z17" s="443">
        <v>91.194000000000003</v>
      </c>
      <c r="AA17" s="441">
        <f t="shared" si="100"/>
        <v>5.2706456714570589</v>
      </c>
      <c r="AB17" s="442">
        <f t="shared" si="13"/>
        <v>5.9102258869984325E-2</v>
      </c>
      <c r="AC17" s="443">
        <v>36.561999999999998</v>
      </c>
      <c r="AD17" s="441">
        <f t="shared" si="101"/>
        <v>-0.5990745005153848</v>
      </c>
      <c r="AE17" s="444">
        <f t="shared" si="15"/>
        <v>0.18224147966112647</v>
      </c>
      <c r="AF17" s="440">
        <v>24.027999999999999</v>
      </c>
      <c r="AG17" s="441">
        <f t="shared" si="102"/>
        <v>-0.3428149444778732</v>
      </c>
      <c r="AH17" s="442">
        <f t="shared" si="17"/>
        <v>-0.53849108789182543</v>
      </c>
      <c r="AI17" s="443">
        <v>10.977</v>
      </c>
      <c r="AJ17" s="441">
        <f t="shared" si="103"/>
        <v>-0.54315798235392032</v>
      </c>
      <c r="AK17" s="442">
        <f t="shared" si="19"/>
        <v>-0.24520387815443845</v>
      </c>
      <c r="AL17" s="443">
        <v>98.590999999999994</v>
      </c>
      <c r="AM17" s="441">
        <f t="shared" si="104"/>
        <v>7.9815978864899328</v>
      </c>
      <c r="AN17" s="442">
        <f t="shared" si="21"/>
        <v>8.1112792508278853E-2</v>
      </c>
      <c r="AO17" s="443">
        <v>47.115000000000002</v>
      </c>
      <c r="AP17" s="441">
        <f t="shared" si="111"/>
        <v>-0.52211662322118646</v>
      </c>
      <c r="AQ17" s="444">
        <f t="shared" si="23"/>
        <v>0.2886330069471037</v>
      </c>
      <c r="AR17" s="440">
        <v>56.387999999999998</v>
      </c>
      <c r="AS17" s="441">
        <f t="shared" si="112"/>
        <v>0.19681630054122889</v>
      </c>
      <c r="AT17" s="442">
        <f t="shared" si="25"/>
        <v>1.3467621108706509</v>
      </c>
      <c r="AU17" s="443">
        <v>14.398233999999997</v>
      </c>
      <c r="AV17" s="441">
        <f t="shared" si="105"/>
        <v>-0.74465783500035476</v>
      </c>
      <c r="AW17" s="442">
        <f t="shared" si="27"/>
        <v>0.31167295253712268</v>
      </c>
      <c r="AX17" s="443">
        <v>173.238</v>
      </c>
      <c r="AY17" s="441">
        <f t="shared" si="106"/>
        <v>11.031892244562773</v>
      </c>
      <c r="AZ17" s="442">
        <f t="shared" si="29"/>
        <v>0.75713807548356349</v>
      </c>
      <c r="BA17" s="443">
        <v>130.98468099999999</v>
      </c>
      <c r="BB17" s="441">
        <f t="shared" si="107"/>
        <v>-0.24390329488911211</v>
      </c>
      <c r="BC17" s="444">
        <f t="shared" si="31"/>
        <v>1.7801057200466941</v>
      </c>
      <c r="BD17" s="440">
        <v>120.27807899999999</v>
      </c>
      <c r="BE17" s="441">
        <f t="shared" si="108"/>
        <v>-8.1739344771164513E-2</v>
      </c>
      <c r="BF17" s="442">
        <f t="shared" si="33"/>
        <v>1.1330438923175143</v>
      </c>
      <c r="BG17" s="443">
        <v>20.276854</v>
      </c>
      <c r="BH17" s="441">
        <f t="shared" si="86"/>
        <v>-0.83141687854858404</v>
      </c>
      <c r="BI17" s="442">
        <f t="shared" si="35"/>
        <v>0.40828757193416942</v>
      </c>
      <c r="BJ17" s="443">
        <v>146.90983700000001</v>
      </c>
      <c r="BK17" s="441">
        <f t="shared" si="87"/>
        <v>6.2451987374372777</v>
      </c>
      <c r="BL17" s="442">
        <f t="shared" si="37"/>
        <v>-0.15197683533635797</v>
      </c>
      <c r="BM17" s="443">
        <v>130.55600000000001</v>
      </c>
      <c r="BN17" s="441">
        <f t="shared" si="109"/>
        <v>-0.11131886968195326</v>
      </c>
      <c r="BO17" s="444">
        <f t="shared" si="88"/>
        <v>-3.2727567584791561E-3</v>
      </c>
      <c r="BP17" s="443">
        <v>153.55099999999999</v>
      </c>
      <c r="BQ17" s="441">
        <f t="shared" si="110"/>
        <v>0.1761313152976498</v>
      </c>
      <c r="BR17" s="442">
        <f t="shared" si="89"/>
        <v>0.27663329242230406</v>
      </c>
      <c r="BS17" s="443">
        <v>20.03</v>
      </c>
      <c r="BT17" s="441">
        <f t="shared" si="90"/>
        <v>-0.86955474077016759</v>
      </c>
      <c r="BU17" s="442">
        <f t="shared" si="91"/>
        <v>-1.2174176526595248E-2</v>
      </c>
      <c r="BV17" s="443">
        <v>196.536</v>
      </c>
      <c r="BW17" s="441">
        <f t="shared" si="92"/>
        <v>8.8120818771842231</v>
      </c>
      <c r="BX17" s="442">
        <f t="shared" si="93"/>
        <v>0.33780013655586583</v>
      </c>
      <c r="BY17" s="443">
        <v>165.5</v>
      </c>
      <c r="BZ17" s="441">
        <f t="shared" si="94"/>
        <v>-0.15791508934749865</v>
      </c>
      <c r="CA17" s="444">
        <f t="shared" si="95"/>
        <v>0.26765525904592646</v>
      </c>
    </row>
    <row r="18" spans="1:79" ht="16.2" customHeight="1">
      <c r="A18" s="173">
        <f t="shared" si="48"/>
        <v>17</v>
      </c>
      <c r="B18" s="119" t="s">
        <v>116</v>
      </c>
      <c r="C18" s="120" t="s">
        <v>93</v>
      </c>
      <c r="D18" s="437">
        <v>77.096999999999994</v>
      </c>
      <c r="E18" s="438">
        <v>46.302</v>
      </c>
      <c r="F18" s="438">
        <v>38.363999999999997</v>
      </c>
      <c r="G18" s="439">
        <v>34.512999999999998</v>
      </c>
      <c r="H18" s="440">
        <v>3.7589999999999999</v>
      </c>
      <c r="I18" s="441">
        <f t="shared" si="96"/>
        <v>-0.89108451887694495</v>
      </c>
      <c r="J18" s="442">
        <f t="shared" si="1"/>
        <v>-0.9512432390365384</v>
      </c>
      <c r="K18" s="443">
        <v>5.415</v>
      </c>
      <c r="L18" s="441">
        <f t="shared" si="97"/>
        <v>0.44054269752593789</v>
      </c>
      <c r="M18" s="442">
        <f t="shared" si="3"/>
        <v>-0.88305040818971103</v>
      </c>
      <c r="N18" s="443">
        <v>5.0490000000000004</v>
      </c>
      <c r="O18" s="441">
        <f t="shared" si="84"/>
        <v>-6.7590027700831001E-2</v>
      </c>
      <c r="P18" s="442">
        <f t="shared" si="5"/>
        <v>-0.86839224272755711</v>
      </c>
      <c r="Q18" s="443">
        <v>49.064999999999998</v>
      </c>
      <c r="R18" s="441">
        <f t="shared" si="85"/>
        <v>8.7177658942364822</v>
      </c>
      <c r="S18" s="444">
        <f t="shared" si="7"/>
        <v>0.42163822327818501</v>
      </c>
      <c r="T18" s="440">
        <v>5.165</v>
      </c>
      <c r="U18" s="441">
        <f t="shared" si="98"/>
        <v>-0.89473147865076941</v>
      </c>
      <c r="V18" s="442">
        <f t="shared" si="9"/>
        <v>0.3740356477786646</v>
      </c>
      <c r="W18" s="443">
        <v>2.8769999999999998</v>
      </c>
      <c r="X18" s="441">
        <f t="shared" si="99"/>
        <v>-0.44298160696999034</v>
      </c>
      <c r="Y18" s="442">
        <f t="shared" si="11"/>
        <v>-0.46869806094182831</v>
      </c>
      <c r="Z18" s="443">
        <v>1.752</v>
      </c>
      <c r="AA18" s="441">
        <f t="shared" si="100"/>
        <v>-0.39103232533889465</v>
      </c>
      <c r="AB18" s="442">
        <f t="shared" si="13"/>
        <v>-0.6530005941770648</v>
      </c>
      <c r="AC18" s="443">
        <v>1.7130000000000001</v>
      </c>
      <c r="AD18" s="441">
        <f t="shared" si="101"/>
        <v>-2.2260273972602662E-2</v>
      </c>
      <c r="AE18" s="444">
        <f t="shared" si="15"/>
        <v>-0.96508712931825125</v>
      </c>
      <c r="AF18" s="440">
        <v>1.29</v>
      </c>
      <c r="AG18" s="441">
        <f t="shared" si="102"/>
        <v>-0.24693520140105085</v>
      </c>
      <c r="AH18" s="442">
        <f t="shared" si="17"/>
        <v>-0.75024201355275899</v>
      </c>
      <c r="AI18" s="443">
        <v>1.3009999999999999</v>
      </c>
      <c r="AJ18" s="441">
        <f t="shared" si="103"/>
        <v>8.5271317829456184E-3</v>
      </c>
      <c r="AK18" s="442">
        <f t="shared" si="19"/>
        <v>-0.54779283976364268</v>
      </c>
      <c r="AL18" s="443">
        <v>1.3420000000000001</v>
      </c>
      <c r="AM18" s="441">
        <f t="shared" si="104"/>
        <v>3.1514219830899526E-2</v>
      </c>
      <c r="AN18" s="442">
        <f t="shared" si="21"/>
        <v>-0.23401826484018262</v>
      </c>
      <c r="AO18" s="443">
        <v>1.39</v>
      </c>
      <c r="AP18" s="441">
        <f t="shared" si="111"/>
        <v>3.5767511177347E-2</v>
      </c>
      <c r="AQ18" s="444">
        <f t="shared" si="23"/>
        <v>-0.1885580852305897</v>
      </c>
      <c r="AR18" s="440">
        <v>1.4219999999999999</v>
      </c>
      <c r="AS18" s="441">
        <f t="shared" si="112"/>
        <v>2.302158273381294E-2</v>
      </c>
      <c r="AT18" s="442">
        <f t="shared" si="25"/>
        <v>0.10232558139534875</v>
      </c>
      <c r="AU18" s="443">
        <v>1.4285999999999999</v>
      </c>
      <c r="AV18" s="441">
        <f t="shared" si="105"/>
        <v>4.6413502109703408E-3</v>
      </c>
      <c r="AW18" s="442">
        <f t="shared" si="27"/>
        <v>9.8078401229823253E-2</v>
      </c>
      <c r="AX18" s="443">
        <v>1.4658</v>
      </c>
      <c r="AY18" s="441">
        <f t="shared" si="106"/>
        <v>2.6039479210415939E-2</v>
      </c>
      <c r="AZ18" s="442">
        <f t="shared" si="29"/>
        <v>9.2250372578241313E-2</v>
      </c>
      <c r="BA18" s="443">
        <v>1.4307000000000001</v>
      </c>
      <c r="BB18" s="441">
        <f t="shared" si="107"/>
        <v>-2.3945968072042523E-2</v>
      </c>
      <c r="BC18" s="444">
        <f t="shared" si="31"/>
        <v>2.9280575539568421E-2</v>
      </c>
      <c r="BD18" s="440">
        <v>3.39635</v>
      </c>
      <c r="BE18" s="441">
        <f t="shared" si="108"/>
        <v>1.3739078772628783</v>
      </c>
      <c r="BF18" s="442">
        <f t="shared" si="33"/>
        <v>1.3884317862165965</v>
      </c>
      <c r="BG18" s="443">
        <v>5.4056499999999996</v>
      </c>
      <c r="BH18" s="441">
        <f t="shared" si="86"/>
        <v>0.59160569434834454</v>
      </c>
      <c r="BI18" s="442">
        <f t="shared" si="35"/>
        <v>2.7838793224135516</v>
      </c>
      <c r="BJ18" s="443">
        <v>2.7124419999999998</v>
      </c>
      <c r="BK18" s="441">
        <f t="shared" si="87"/>
        <v>-0.49822093550266855</v>
      </c>
      <c r="BL18" s="442">
        <f t="shared" si="37"/>
        <v>0.85048574157456658</v>
      </c>
      <c r="BM18" s="443">
        <v>1.0369999999999999</v>
      </c>
      <c r="BN18" s="441">
        <f t="shared" si="109"/>
        <v>-0.61768767774573607</v>
      </c>
      <c r="BO18" s="444">
        <f t="shared" si="88"/>
        <v>-0.2751799818270777</v>
      </c>
      <c r="BP18" s="443">
        <v>3.0880000000000001</v>
      </c>
      <c r="BQ18" s="441">
        <f t="shared" si="110"/>
        <v>1.9778206364513022</v>
      </c>
      <c r="BR18" s="442">
        <f t="shared" si="89"/>
        <v>-9.0788640746683913E-2</v>
      </c>
      <c r="BS18" s="443">
        <v>3.4990000000000001</v>
      </c>
      <c r="BT18" s="441">
        <f t="shared" si="90"/>
        <v>0.13309585492227982</v>
      </c>
      <c r="BU18" s="442">
        <f t="shared" si="91"/>
        <v>-0.35271428967839202</v>
      </c>
      <c r="BV18" s="443">
        <v>5.3369999999999997</v>
      </c>
      <c r="BW18" s="441">
        <f t="shared" si="92"/>
        <v>0.52529294084024003</v>
      </c>
      <c r="BX18" s="442">
        <f t="shared" si="93"/>
        <v>0.96759967586403706</v>
      </c>
      <c r="BY18" s="443">
        <v>21.762</v>
      </c>
      <c r="BZ18" s="441">
        <f t="shared" si="94"/>
        <v>3.0775716694772344</v>
      </c>
      <c r="CA18" s="444">
        <f t="shared" si="95"/>
        <v>19.985535197685632</v>
      </c>
    </row>
    <row r="19" spans="1:79" ht="16.2" customHeight="1">
      <c r="A19" s="173">
        <f t="shared" si="48"/>
        <v>18</v>
      </c>
      <c r="B19" s="119" t="s">
        <v>250</v>
      </c>
      <c r="C19" s="120" t="s">
        <v>114</v>
      </c>
      <c r="D19" s="437">
        <v>0</v>
      </c>
      <c r="E19" s="438">
        <v>5.9420000000000002</v>
      </c>
      <c r="F19" s="438">
        <v>3.5550000000000002</v>
      </c>
      <c r="G19" s="439">
        <v>4.1150000000000002</v>
      </c>
      <c r="H19" s="440">
        <v>2.6709999999999998</v>
      </c>
      <c r="I19" s="441">
        <f t="shared" si="96"/>
        <v>-0.35091130012150673</v>
      </c>
      <c r="J19" s="442">
        <f t="shared" si="1"/>
        <v>0</v>
      </c>
      <c r="K19" s="443">
        <v>3.1E-2</v>
      </c>
      <c r="L19" s="441">
        <f t="shared" si="97"/>
        <v>-0.98839385997753648</v>
      </c>
      <c r="M19" s="442">
        <f t="shared" si="3"/>
        <v>-0.99478290138000669</v>
      </c>
      <c r="N19" s="443">
        <v>4.49</v>
      </c>
      <c r="O19" s="441">
        <f t="shared" si="84"/>
        <v>143.83870967741936</v>
      </c>
      <c r="P19" s="442">
        <f t="shared" si="5"/>
        <v>0.26300984528832627</v>
      </c>
      <c r="Q19" s="443">
        <v>2.0379999999999998</v>
      </c>
      <c r="R19" s="441">
        <f t="shared" si="85"/>
        <v>-0.54610244988864154</v>
      </c>
      <c r="S19" s="444">
        <f t="shared" si="7"/>
        <v>-0.50473876063183476</v>
      </c>
      <c r="T19" s="440">
        <v>0.155</v>
      </c>
      <c r="U19" s="441">
        <f t="shared" si="98"/>
        <v>-0.92394504416094214</v>
      </c>
      <c r="V19" s="442">
        <f t="shared" si="9"/>
        <v>-0.94196929988768252</v>
      </c>
      <c r="W19" s="443">
        <v>3.6629999999999998</v>
      </c>
      <c r="X19" s="441">
        <f t="shared" si="99"/>
        <v>22.63225806451613</v>
      </c>
      <c r="Y19" s="442">
        <f t="shared" si="11"/>
        <v>117.16129032258064</v>
      </c>
      <c r="Z19" s="443">
        <v>3.2269999999999999</v>
      </c>
      <c r="AA19" s="441">
        <f t="shared" si="100"/>
        <v>-0.11902811902811905</v>
      </c>
      <c r="AB19" s="442">
        <f t="shared" si="13"/>
        <v>-0.28129175946547891</v>
      </c>
      <c r="AC19" s="443">
        <v>1.6679999999999999</v>
      </c>
      <c r="AD19" s="441">
        <f t="shared" si="101"/>
        <v>-0.48311124883793</v>
      </c>
      <c r="AE19" s="444">
        <f t="shared" si="15"/>
        <v>-0.18155053974484781</v>
      </c>
      <c r="AF19" s="440">
        <v>35.46</v>
      </c>
      <c r="AG19" s="441">
        <f t="shared" si="102"/>
        <v>20.258992805755398</v>
      </c>
      <c r="AH19" s="442">
        <f t="shared" si="17"/>
        <v>227.7741935483871</v>
      </c>
      <c r="AI19" s="443">
        <v>1.036</v>
      </c>
      <c r="AJ19" s="441">
        <f t="shared" si="103"/>
        <v>-0.97078398195149462</v>
      </c>
      <c r="AK19" s="442">
        <f t="shared" si="19"/>
        <v>-0.71717171717171713</v>
      </c>
      <c r="AL19" s="443">
        <v>1.091</v>
      </c>
      <c r="AM19" s="441">
        <f t="shared" si="104"/>
        <v>5.3088803088803038E-2</v>
      </c>
      <c r="AN19" s="442">
        <f t="shared" si="21"/>
        <v>-0.66191509141617599</v>
      </c>
      <c r="AO19" s="443">
        <v>2.2240000000000002</v>
      </c>
      <c r="AP19" s="441">
        <f t="shared" si="111"/>
        <v>1.0384967919340058</v>
      </c>
      <c r="AQ19" s="444">
        <f t="shared" si="23"/>
        <v>0.33333333333333348</v>
      </c>
      <c r="AR19" s="440">
        <v>4.8040000000000003</v>
      </c>
      <c r="AS19" s="441">
        <f t="shared" si="112"/>
        <v>1.1600719424460433</v>
      </c>
      <c r="AT19" s="442">
        <f t="shared" si="25"/>
        <v>-0.86452340665538641</v>
      </c>
      <c r="AU19" s="443">
        <v>4.5720740000000006</v>
      </c>
      <c r="AV19" s="441">
        <f t="shared" si="105"/>
        <v>-4.8277685262281378E-2</v>
      </c>
      <c r="AW19" s="442">
        <f t="shared" si="27"/>
        <v>3.4131988416988426</v>
      </c>
      <c r="AX19" s="443">
        <v>0.40500000000000003</v>
      </c>
      <c r="AY19" s="441">
        <f t="shared" si="106"/>
        <v>-0.9114187565643076</v>
      </c>
      <c r="AZ19" s="442">
        <f t="shared" si="29"/>
        <v>-0.62878093492208986</v>
      </c>
      <c r="BA19" s="443">
        <v>59.746849000000005</v>
      </c>
      <c r="BB19" s="441">
        <f t="shared" si="107"/>
        <v>146.52308395061729</v>
      </c>
      <c r="BC19" s="444">
        <f t="shared" si="31"/>
        <v>25.864590377697841</v>
      </c>
      <c r="BD19" s="440">
        <v>18.807259999999999</v>
      </c>
      <c r="BE19" s="441">
        <f t="shared" si="108"/>
        <v>-0.68521754176525695</v>
      </c>
      <c r="BF19" s="442">
        <f t="shared" si="33"/>
        <v>2.9149167360532884</v>
      </c>
      <c r="BG19" s="443">
        <v>17.956078000000002</v>
      </c>
      <c r="BH19" s="441">
        <f t="shared" si="86"/>
        <v>-4.5258160944230963E-2</v>
      </c>
      <c r="BI19" s="442">
        <f t="shared" si="35"/>
        <v>2.9273375715266199</v>
      </c>
      <c r="BJ19" s="443">
        <v>11.445129000000001</v>
      </c>
      <c r="BK19" s="441">
        <f t="shared" si="87"/>
        <v>-0.36260418338570366</v>
      </c>
      <c r="BL19" s="442">
        <f t="shared" si="37"/>
        <v>27.259577777777778</v>
      </c>
      <c r="BM19" s="443">
        <v>4.6790000000000003</v>
      </c>
      <c r="BN19" s="441">
        <f t="shared" si="109"/>
        <v>-0.59117979360477291</v>
      </c>
      <c r="BO19" s="444">
        <f t="shared" si="88"/>
        <v>-0.92168624658348097</v>
      </c>
      <c r="BP19" s="443">
        <v>4.37</v>
      </c>
      <c r="BQ19" s="441">
        <f t="shared" si="110"/>
        <v>-6.6039752083778658E-2</v>
      </c>
      <c r="BR19" s="442">
        <f t="shared" si="89"/>
        <v>-0.76764292087204622</v>
      </c>
      <c r="BS19" s="443">
        <v>2.863</v>
      </c>
      <c r="BT19" s="441">
        <f t="shared" si="90"/>
        <v>-0.34485125858123566</v>
      </c>
      <c r="BU19" s="442">
        <f t="shared" si="91"/>
        <v>-0.84055538186011447</v>
      </c>
      <c r="BV19" s="443">
        <v>23.274000000000001</v>
      </c>
      <c r="BW19" s="441">
        <f t="shared" si="92"/>
        <v>7.1292350681103738</v>
      </c>
      <c r="BX19" s="442">
        <f t="shared" si="93"/>
        <v>1.0335288488229359</v>
      </c>
      <c r="BY19" s="443">
        <v>59.780999999999999</v>
      </c>
      <c r="BZ19" s="441">
        <f t="shared" si="94"/>
        <v>1.5685743748388759</v>
      </c>
      <c r="CA19" s="444">
        <f t="shared" si="95"/>
        <v>11.776447958965591</v>
      </c>
    </row>
    <row r="20" spans="1:79" ht="16.2" customHeight="1">
      <c r="A20" s="173">
        <f t="shared" si="48"/>
        <v>19</v>
      </c>
      <c r="B20" s="119" t="s">
        <v>251</v>
      </c>
      <c r="C20" s="120" t="s">
        <v>115</v>
      </c>
      <c r="D20" s="437">
        <v>2.9729999999999999</v>
      </c>
      <c r="E20" s="438">
        <v>13.494999999999999</v>
      </c>
      <c r="F20" s="438">
        <v>3.927</v>
      </c>
      <c r="G20" s="439">
        <v>18.056000000000001</v>
      </c>
      <c r="H20" s="440">
        <v>4.6740000000000004</v>
      </c>
      <c r="I20" s="441">
        <f t="shared" si="96"/>
        <v>-0.74113867966326974</v>
      </c>
      <c r="J20" s="442">
        <f t="shared" si="1"/>
        <v>0.57214934409687213</v>
      </c>
      <c r="K20" s="443">
        <v>15.712</v>
      </c>
      <c r="L20" s="441">
        <f t="shared" si="97"/>
        <v>2.3615746683782626</v>
      </c>
      <c r="M20" s="442">
        <f t="shared" si="3"/>
        <v>0.16428306780288993</v>
      </c>
      <c r="N20" s="443">
        <v>10.47</v>
      </c>
      <c r="O20" s="441">
        <f t="shared" si="84"/>
        <v>-0.33363034623217913</v>
      </c>
      <c r="P20" s="442">
        <f t="shared" si="5"/>
        <v>1.6661573720397249</v>
      </c>
      <c r="Q20" s="443">
        <v>10.291</v>
      </c>
      <c r="R20" s="441">
        <f t="shared" si="85"/>
        <v>-1.7096466093600826E-2</v>
      </c>
      <c r="S20" s="444">
        <f t="shared" si="7"/>
        <v>-0.43005095259193615</v>
      </c>
      <c r="T20" s="440">
        <v>15.972</v>
      </c>
      <c r="U20" s="441">
        <f t="shared" si="98"/>
        <v>0.55203575940141869</v>
      </c>
      <c r="V20" s="442">
        <f t="shared" si="9"/>
        <v>2.4172015404364564</v>
      </c>
      <c r="W20" s="443">
        <v>1.6160000000000001</v>
      </c>
      <c r="X20" s="441">
        <f t="shared" si="99"/>
        <v>-0.89882294014525421</v>
      </c>
      <c r="Y20" s="442">
        <f t="shared" si="11"/>
        <v>-0.89714867617107941</v>
      </c>
      <c r="Z20" s="443">
        <v>6.3250000000000002</v>
      </c>
      <c r="AA20" s="441">
        <f t="shared" si="100"/>
        <v>2.9139851485148514</v>
      </c>
      <c r="AB20" s="442">
        <f t="shared" si="13"/>
        <v>-0.39589302769818535</v>
      </c>
      <c r="AC20" s="443">
        <v>3.6269999999999998</v>
      </c>
      <c r="AD20" s="441">
        <f t="shared" si="101"/>
        <v>-0.42656126482213441</v>
      </c>
      <c r="AE20" s="444">
        <f t="shared" si="15"/>
        <v>-0.64755611699543292</v>
      </c>
      <c r="AF20" s="440">
        <v>4.2809999999999997</v>
      </c>
      <c r="AG20" s="441">
        <f t="shared" si="102"/>
        <v>0.18031430934656734</v>
      </c>
      <c r="AH20" s="442">
        <f t="shared" si="17"/>
        <v>-0.73196844477836209</v>
      </c>
      <c r="AI20" s="443">
        <v>4.5449999999999999</v>
      </c>
      <c r="AJ20" s="441">
        <f t="shared" si="103"/>
        <v>6.1667834618079898E-2</v>
      </c>
      <c r="AK20" s="442">
        <f t="shared" si="19"/>
        <v>1.8124999999999996</v>
      </c>
      <c r="AL20" s="443">
        <v>12.340999999999999</v>
      </c>
      <c r="AM20" s="441">
        <f t="shared" si="104"/>
        <v>1.7152915291529154</v>
      </c>
      <c r="AN20" s="442">
        <f t="shared" si="21"/>
        <v>0.95114624505928846</v>
      </c>
      <c r="AO20" s="443">
        <v>12.584</v>
      </c>
      <c r="AP20" s="441">
        <f t="shared" si="111"/>
        <v>1.969046268535779E-2</v>
      </c>
      <c r="AQ20" s="444">
        <f t="shared" si="23"/>
        <v>2.4695340501792118</v>
      </c>
      <c r="AR20" s="440">
        <v>9.6389999999999993</v>
      </c>
      <c r="AS20" s="441">
        <f t="shared" si="112"/>
        <v>-0.23402733630006356</v>
      </c>
      <c r="AT20" s="442">
        <f t="shared" si="25"/>
        <v>1.2515767344078488</v>
      </c>
      <c r="AU20" s="443">
        <v>16.886823</v>
      </c>
      <c r="AV20" s="441">
        <f t="shared" si="105"/>
        <v>0.75192685963274197</v>
      </c>
      <c r="AW20" s="442">
        <f t="shared" si="27"/>
        <v>2.7154726072607263</v>
      </c>
      <c r="AX20" s="443">
        <v>20.170973</v>
      </c>
      <c r="AY20" s="441">
        <f t="shared" si="106"/>
        <v>0.19448003925901292</v>
      </c>
      <c r="AZ20" s="442">
        <f t="shared" si="29"/>
        <v>0.63446827647678483</v>
      </c>
      <c r="BA20" s="443">
        <v>44.28228</v>
      </c>
      <c r="BB20" s="441">
        <f t="shared" si="107"/>
        <v>1.1953467490140413</v>
      </c>
      <c r="BC20" s="444">
        <f t="shared" si="31"/>
        <v>2.5189351557533377</v>
      </c>
      <c r="BD20" s="440">
        <v>19.556207999999998</v>
      </c>
      <c r="BE20" s="441">
        <f t="shared" si="108"/>
        <v>-0.55837395906443854</v>
      </c>
      <c r="BF20" s="442">
        <f t="shared" si="33"/>
        <v>1.028862745098039</v>
      </c>
      <c r="BG20" s="443">
        <v>13.572042</v>
      </c>
      <c r="BH20" s="441">
        <f t="shared" si="86"/>
        <v>-0.30599827942104108</v>
      </c>
      <c r="BI20" s="442">
        <f t="shared" si="35"/>
        <v>-0.19629393877107615</v>
      </c>
      <c r="BJ20" s="443">
        <v>15.336373999999999</v>
      </c>
      <c r="BK20" s="441">
        <f t="shared" si="87"/>
        <v>0.12999753463775021</v>
      </c>
      <c r="BL20" s="442">
        <f t="shared" si="37"/>
        <v>-0.23968100101070988</v>
      </c>
      <c r="BM20" s="443">
        <v>19.056000000000001</v>
      </c>
      <c r="BN20" s="441">
        <f t="shared" si="109"/>
        <v>0.24253620836320255</v>
      </c>
      <c r="BO20" s="444">
        <f t="shared" si="88"/>
        <v>-0.56966985439774098</v>
      </c>
      <c r="BP20" s="443">
        <v>17.312000000000001</v>
      </c>
      <c r="BQ20" s="441">
        <f t="shared" si="110"/>
        <v>-9.1519731318219999E-2</v>
      </c>
      <c r="BR20" s="442">
        <f t="shared" si="89"/>
        <v>-0.11475680765923524</v>
      </c>
      <c r="BS20" s="443">
        <v>16.167999999999999</v>
      </c>
      <c r="BT20" s="441">
        <f t="shared" si="90"/>
        <v>-6.6081330868761667E-2</v>
      </c>
      <c r="BU20" s="442">
        <f t="shared" si="91"/>
        <v>0.19127247027381733</v>
      </c>
      <c r="BV20" s="443">
        <v>16.893000000000001</v>
      </c>
      <c r="BW20" s="441">
        <f t="shared" si="92"/>
        <v>4.4841662543295469E-2</v>
      </c>
      <c r="BX20" s="442">
        <f t="shared" si="93"/>
        <v>0.10149895927159847</v>
      </c>
      <c r="BY20" s="443">
        <v>22.998999999999999</v>
      </c>
      <c r="BZ20" s="441">
        <f t="shared" si="94"/>
        <v>0.36145148878233568</v>
      </c>
      <c r="CA20" s="444">
        <f t="shared" si="95"/>
        <v>0.20691645675902581</v>
      </c>
    </row>
    <row r="21" spans="1:79" ht="16.2" customHeight="1">
      <c r="A21" s="173">
        <f t="shared" si="48"/>
        <v>20</v>
      </c>
      <c r="B21" s="119" t="s">
        <v>252</v>
      </c>
      <c r="C21" s="120" t="s">
        <v>278</v>
      </c>
      <c r="D21" s="437">
        <v>11.45</v>
      </c>
      <c r="E21" s="438">
        <v>11.039</v>
      </c>
      <c r="F21" s="438">
        <v>12.223000000000001</v>
      </c>
      <c r="G21" s="439">
        <v>23.405000000000001</v>
      </c>
      <c r="H21" s="440">
        <v>23.681000000000001</v>
      </c>
      <c r="I21" s="441">
        <f t="shared" si="96"/>
        <v>1.1792352061525291E-2</v>
      </c>
      <c r="J21" s="442">
        <f t="shared" si="1"/>
        <v>1.0682096069868998</v>
      </c>
      <c r="K21" s="443">
        <v>27.725999999999999</v>
      </c>
      <c r="L21" s="441">
        <f t="shared" si="97"/>
        <v>0.17081204341032885</v>
      </c>
      <c r="M21" s="442">
        <f t="shared" si="3"/>
        <v>1.5116405471510101</v>
      </c>
      <c r="N21" s="443">
        <v>31.556000000000001</v>
      </c>
      <c r="O21" s="441">
        <f t="shared" si="84"/>
        <v>0.13813748827815053</v>
      </c>
      <c r="P21" s="442">
        <f t="shared" si="5"/>
        <v>1.5816902560746136</v>
      </c>
      <c r="Q21" s="443">
        <v>36.317</v>
      </c>
      <c r="R21" s="441">
        <f t="shared" si="85"/>
        <v>0.1508746355685131</v>
      </c>
      <c r="S21" s="444">
        <f t="shared" si="7"/>
        <v>0.55167699209570609</v>
      </c>
      <c r="T21" s="440">
        <v>32.064</v>
      </c>
      <c r="U21" s="441">
        <f t="shared" si="98"/>
        <v>-0.11710769061321147</v>
      </c>
      <c r="V21" s="442">
        <f t="shared" si="9"/>
        <v>0.35399687513196221</v>
      </c>
      <c r="W21" s="443">
        <v>31.19</v>
      </c>
      <c r="X21" s="441">
        <f t="shared" si="99"/>
        <v>-2.7257984031936133E-2</v>
      </c>
      <c r="Y21" s="442">
        <f t="shared" si="11"/>
        <v>0.12493688234869804</v>
      </c>
      <c r="Z21" s="443">
        <v>32.534999999999997</v>
      </c>
      <c r="AA21" s="441">
        <f t="shared" si="100"/>
        <v>4.3122795767874145E-2</v>
      </c>
      <c r="AB21" s="442">
        <f t="shared" si="13"/>
        <v>3.1024210926606566E-2</v>
      </c>
      <c r="AC21" s="443">
        <v>28.44</v>
      </c>
      <c r="AD21" s="441">
        <f t="shared" si="101"/>
        <v>-0.12586445366528343</v>
      </c>
      <c r="AE21" s="444">
        <f t="shared" si="15"/>
        <v>-0.21689566869510146</v>
      </c>
      <c r="AF21" s="440">
        <v>34.915999999999997</v>
      </c>
      <c r="AG21" s="441">
        <f t="shared" si="102"/>
        <v>0.2277074542897326</v>
      </c>
      <c r="AH21" s="442">
        <f t="shared" si="17"/>
        <v>8.894710578842302E-2</v>
      </c>
      <c r="AI21" s="443">
        <v>42.008000000000003</v>
      </c>
      <c r="AJ21" s="441">
        <f t="shared" si="103"/>
        <v>0.2031160499484479</v>
      </c>
      <c r="AK21" s="442">
        <f t="shared" si="19"/>
        <v>0.34684193651811479</v>
      </c>
      <c r="AL21" s="443">
        <v>44.383000000000003</v>
      </c>
      <c r="AM21" s="441">
        <f t="shared" si="104"/>
        <v>5.6536850123785953E-2</v>
      </c>
      <c r="AN21" s="442">
        <f t="shared" si="21"/>
        <v>0.36416167204548966</v>
      </c>
      <c r="AO21" s="443">
        <v>41.268999999999998</v>
      </c>
      <c r="AP21" s="441">
        <f t="shared" si="111"/>
        <v>-7.0161998963567229E-2</v>
      </c>
      <c r="AQ21" s="444">
        <f t="shared" si="23"/>
        <v>0.4510900140646974</v>
      </c>
      <c r="AR21" s="440">
        <v>44.570999999999998</v>
      </c>
      <c r="AS21" s="441">
        <f t="shared" si="112"/>
        <v>8.0011631006324357E-2</v>
      </c>
      <c r="AT21" s="442">
        <f t="shared" si="25"/>
        <v>0.27652079275976638</v>
      </c>
      <c r="AU21" s="443">
        <v>53.847982000000002</v>
      </c>
      <c r="AV21" s="441">
        <f t="shared" si="105"/>
        <v>0.20813941800722446</v>
      </c>
      <c r="AW21" s="442">
        <f t="shared" si="27"/>
        <v>0.28185064749571498</v>
      </c>
      <c r="AX21" s="443">
        <v>44.451177000000001</v>
      </c>
      <c r="AY21" s="441">
        <f t="shared" si="106"/>
        <v>-0.17450616812344055</v>
      </c>
      <c r="AZ21" s="442">
        <f t="shared" si="29"/>
        <v>1.5361061667755749E-3</v>
      </c>
      <c r="BA21" s="443">
        <v>51.430019000000001</v>
      </c>
      <c r="BB21" s="441">
        <f t="shared" si="107"/>
        <v>0.15700016222292601</v>
      </c>
      <c r="BC21" s="444">
        <f t="shared" si="31"/>
        <v>0.24621432552278955</v>
      </c>
      <c r="BD21" s="440">
        <v>44.444368000000004</v>
      </c>
      <c r="BE21" s="441">
        <f t="shared" si="108"/>
        <v>-0.13582827958900812</v>
      </c>
      <c r="BF21" s="442">
        <f t="shared" si="33"/>
        <v>-2.8411298826589437E-3</v>
      </c>
      <c r="BG21" s="443">
        <v>50.819050000000004</v>
      </c>
      <c r="BH21" s="441">
        <f t="shared" si="86"/>
        <v>0.14343059170061778</v>
      </c>
      <c r="BI21" s="442">
        <f t="shared" si="35"/>
        <v>-5.6249684528567823E-2</v>
      </c>
      <c r="BJ21" s="443">
        <v>53.849182999999996</v>
      </c>
      <c r="BK21" s="441">
        <f t="shared" si="87"/>
        <v>5.9625927678695234E-2</v>
      </c>
      <c r="BL21" s="442">
        <f t="shared" si="37"/>
        <v>0.2114231080990272</v>
      </c>
      <c r="BM21" s="443">
        <v>56.368000000000002</v>
      </c>
      <c r="BN21" s="441">
        <f t="shared" si="109"/>
        <v>4.6775398616540009E-2</v>
      </c>
      <c r="BO21" s="444">
        <f t="shared" si="88"/>
        <v>9.6013594706235716E-2</v>
      </c>
      <c r="BP21" s="443">
        <v>55.029000000000003</v>
      </c>
      <c r="BQ21" s="441">
        <f t="shared" si="110"/>
        <v>-2.3754612546125431E-2</v>
      </c>
      <c r="BR21" s="442">
        <f t="shared" si="89"/>
        <v>0.2381546296259629</v>
      </c>
      <c r="BS21" s="443">
        <v>64.144000000000005</v>
      </c>
      <c r="BT21" s="441">
        <f t="shared" si="90"/>
        <v>0.16563993530683829</v>
      </c>
      <c r="BU21" s="442">
        <f t="shared" si="91"/>
        <v>0.26220383891473764</v>
      </c>
      <c r="BV21" s="443">
        <v>58.103000000000002</v>
      </c>
      <c r="BW21" s="441">
        <f t="shared" si="92"/>
        <v>-9.4178722873534571E-2</v>
      </c>
      <c r="BX21" s="442">
        <f t="shared" si="93"/>
        <v>7.8995014650454554E-2</v>
      </c>
      <c r="BY21" s="443">
        <v>78.838999999999999</v>
      </c>
      <c r="BZ21" s="441">
        <f t="shared" si="94"/>
        <v>0.35688346556976391</v>
      </c>
      <c r="CA21" s="444">
        <f t="shared" si="95"/>
        <v>0.39864816917399937</v>
      </c>
    </row>
    <row r="22" spans="1:79" ht="16.2" customHeight="1">
      <c r="A22" s="173">
        <f t="shared" si="48"/>
        <v>21</v>
      </c>
      <c r="B22" s="119" t="s">
        <v>253</v>
      </c>
      <c r="C22" s="120" t="s">
        <v>279</v>
      </c>
      <c r="D22" s="437">
        <v>66.174000000000007</v>
      </c>
      <c r="E22" s="438">
        <v>119.179</v>
      </c>
      <c r="F22" s="438">
        <v>44.978000000000002</v>
      </c>
      <c r="G22" s="439">
        <v>95.731999999999999</v>
      </c>
      <c r="H22" s="440">
        <v>71.778000000000006</v>
      </c>
      <c r="I22" s="441">
        <f t="shared" si="96"/>
        <v>-0.25021936238666265</v>
      </c>
      <c r="J22" s="442">
        <f t="shared" si="1"/>
        <v>8.4685828270922192E-2</v>
      </c>
      <c r="K22" s="443">
        <v>96.736000000000004</v>
      </c>
      <c r="L22" s="441">
        <f t="shared" si="97"/>
        <v>0.34771099779876846</v>
      </c>
      <c r="M22" s="442">
        <f t="shared" si="3"/>
        <v>-0.18831337735674902</v>
      </c>
      <c r="N22" s="443">
        <v>75.55</v>
      </c>
      <c r="O22" s="441">
        <f t="shared" si="84"/>
        <v>-0.21900843532914327</v>
      </c>
      <c r="P22" s="442">
        <f t="shared" si="5"/>
        <v>0.67971008048379189</v>
      </c>
      <c r="Q22" s="443">
        <v>62.411000000000001</v>
      </c>
      <c r="R22" s="441">
        <f t="shared" si="85"/>
        <v>-0.17391131700860352</v>
      </c>
      <c r="S22" s="444">
        <f t="shared" si="7"/>
        <v>-0.34806543266619305</v>
      </c>
      <c r="T22" s="440">
        <v>51.901000000000003</v>
      </c>
      <c r="U22" s="441">
        <f t="shared" si="98"/>
        <v>-0.16839980131707544</v>
      </c>
      <c r="V22" s="442">
        <f t="shared" si="9"/>
        <v>-0.27692329125916015</v>
      </c>
      <c r="W22" s="443">
        <v>58.579000000000001</v>
      </c>
      <c r="X22" s="441">
        <f t="shared" si="99"/>
        <v>0.12866804107820662</v>
      </c>
      <c r="Y22" s="442">
        <f t="shared" si="11"/>
        <v>-0.39444467416473705</v>
      </c>
      <c r="Z22" s="443">
        <v>32.140999999999998</v>
      </c>
      <c r="AA22" s="441">
        <f t="shared" si="100"/>
        <v>-0.45132214616159383</v>
      </c>
      <c r="AB22" s="442">
        <f t="shared" si="13"/>
        <v>-0.57457313037723368</v>
      </c>
      <c r="AC22" s="443">
        <v>36.832999999999998</v>
      </c>
      <c r="AD22" s="441">
        <f t="shared" si="101"/>
        <v>0.1459817678354749</v>
      </c>
      <c r="AE22" s="444">
        <f t="shared" si="15"/>
        <v>-0.40983160019868292</v>
      </c>
      <c r="AF22" s="440">
        <v>28.547000000000001</v>
      </c>
      <c r="AG22" s="441">
        <f t="shared" si="102"/>
        <v>-0.22496131186707569</v>
      </c>
      <c r="AH22" s="442">
        <f t="shared" si="17"/>
        <v>-0.44997206219533348</v>
      </c>
      <c r="AI22" s="443">
        <v>25.672000000000001</v>
      </c>
      <c r="AJ22" s="441">
        <f t="shared" si="103"/>
        <v>-0.10071110799733773</v>
      </c>
      <c r="AK22" s="442">
        <f t="shared" si="19"/>
        <v>-0.56175421226036626</v>
      </c>
      <c r="AL22" s="443">
        <v>24.802</v>
      </c>
      <c r="AM22" s="441">
        <f t="shared" si="104"/>
        <v>-3.3889062013088278E-2</v>
      </c>
      <c r="AN22" s="442">
        <f t="shared" si="21"/>
        <v>-0.22833763728570977</v>
      </c>
      <c r="AO22" s="443">
        <v>42.581000000000003</v>
      </c>
      <c r="AP22" s="441">
        <f t="shared" si="111"/>
        <v>0.71683735182646569</v>
      </c>
      <c r="AQ22" s="444">
        <f t="shared" si="23"/>
        <v>0.15605571091141113</v>
      </c>
      <c r="AR22" s="440">
        <v>73.370999999999995</v>
      </c>
      <c r="AS22" s="441">
        <f t="shared" si="112"/>
        <v>0.72309245907799236</v>
      </c>
      <c r="AT22" s="442">
        <f t="shared" si="25"/>
        <v>1.5701825060426664</v>
      </c>
      <c r="AU22" s="443">
        <v>91.08530300000001</v>
      </c>
      <c r="AV22" s="441">
        <f t="shared" si="105"/>
        <v>0.24143466764798105</v>
      </c>
      <c r="AW22" s="442">
        <f t="shared" si="27"/>
        <v>2.5480407837332506</v>
      </c>
      <c r="AX22" s="443">
        <v>80.111604999999997</v>
      </c>
      <c r="AY22" s="441">
        <f t="shared" si="106"/>
        <v>-0.12047715315828733</v>
      </c>
      <c r="AZ22" s="442">
        <f t="shared" si="29"/>
        <v>2.230046165631804</v>
      </c>
      <c r="BA22" s="443">
        <v>153.96194699999998</v>
      </c>
      <c r="BB22" s="441">
        <f t="shared" si="107"/>
        <v>0.92184324605654799</v>
      </c>
      <c r="BC22" s="444">
        <f t="shared" si="31"/>
        <v>2.6157428665367175</v>
      </c>
      <c r="BD22" s="440">
        <v>131.20969699999998</v>
      </c>
      <c r="BE22" s="441">
        <f t="shared" si="108"/>
        <v>-0.14777839877538057</v>
      </c>
      <c r="BF22" s="442">
        <f t="shared" si="33"/>
        <v>0.78830460263591862</v>
      </c>
      <c r="BG22" s="443">
        <v>131.01561100000001</v>
      </c>
      <c r="BH22" s="441">
        <f t="shared" si="86"/>
        <v>-1.4792046962807115E-3</v>
      </c>
      <c r="BI22" s="442">
        <f t="shared" si="35"/>
        <v>0.43838365449582994</v>
      </c>
      <c r="BJ22" s="443">
        <v>79.050153000000009</v>
      </c>
      <c r="BK22" s="441">
        <f t="shared" si="87"/>
        <v>-0.3966356192469308</v>
      </c>
      <c r="BL22" s="442">
        <f t="shared" si="37"/>
        <v>-1.3249665887982043E-2</v>
      </c>
      <c r="BM22" s="443">
        <v>66.116</v>
      </c>
      <c r="BN22" s="441">
        <f t="shared" si="109"/>
        <v>-0.16361958211516692</v>
      </c>
      <c r="BO22" s="444">
        <f t="shared" si="88"/>
        <v>-0.57056921344337108</v>
      </c>
      <c r="BP22" s="443">
        <v>74.62</v>
      </c>
      <c r="BQ22" s="441">
        <f t="shared" si="110"/>
        <v>0.12862242119910472</v>
      </c>
      <c r="BR22" s="442">
        <f t="shared" si="89"/>
        <v>-0.43129203324050036</v>
      </c>
      <c r="BS22" s="443">
        <v>77.12</v>
      </c>
      <c r="BT22" s="441">
        <f t="shared" si="90"/>
        <v>3.3503082283570018E-2</v>
      </c>
      <c r="BU22" s="442">
        <f t="shared" si="91"/>
        <v>-0.41136785600305292</v>
      </c>
      <c r="BV22" s="443">
        <v>111.517</v>
      </c>
      <c r="BW22" s="441">
        <f t="shared" si="92"/>
        <v>0.4460191908713691</v>
      </c>
      <c r="BX22" s="442">
        <f t="shared" si="93"/>
        <v>0.41071200709756983</v>
      </c>
      <c r="BY22" s="443">
        <v>143.761</v>
      </c>
      <c r="BZ22" s="441">
        <f t="shared" si="94"/>
        <v>0.28913977241138134</v>
      </c>
      <c r="CA22" s="444">
        <f t="shared" si="95"/>
        <v>1.1743753403109687</v>
      </c>
    </row>
    <row r="23" spans="1:79" ht="16.2" customHeight="1">
      <c r="A23" s="173">
        <f t="shared" si="48"/>
        <v>22</v>
      </c>
      <c r="B23" s="119" t="s">
        <v>254</v>
      </c>
      <c r="C23" s="120" t="s">
        <v>271</v>
      </c>
      <c r="D23" s="437">
        <v>0.874</v>
      </c>
      <c r="E23" s="438">
        <v>2.8380000000000001</v>
      </c>
      <c r="F23" s="438">
        <v>3.3769999999999998</v>
      </c>
      <c r="G23" s="439">
        <v>0.40400000000000003</v>
      </c>
      <c r="H23" s="440">
        <v>2.2000000000000002</v>
      </c>
      <c r="I23" s="441">
        <f t="shared" si="96"/>
        <v>4.4455445544554459</v>
      </c>
      <c r="J23" s="442">
        <f t="shared" si="1"/>
        <v>1.5171624713958813</v>
      </c>
      <c r="K23" s="443">
        <v>1.8080000000000001</v>
      </c>
      <c r="L23" s="441">
        <f t="shared" si="97"/>
        <v>-0.17818181818181822</v>
      </c>
      <c r="M23" s="442">
        <f t="shared" si="3"/>
        <v>-0.36293164200140948</v>
      </c>
      <c r="N23" s="443">
        <v>2.0550000000000002</v>
      </c>
      <c r="O23" s="441">
        <f t="shared" si="84"/>
        <v>0.13661504424778759</v>
      </c>
      <c r="P23" s="442">
        <f t="shared" si="5"/>
        <v>-0.39147172046194834</v>
      </c>
      <c r="Q23" s="443">
        <v>2.7269999999999999</v>
      </c>
      <c r="R23" s="441">
        <f t="shared" si="85"/>
        <v>0.32700729927007277</v>
      </c>
      <c r="S23" s="444">
        <f t="shared" si="7"/>
        <v>5.7499999999999991</v>
      </c>
      <c r="T23" s="440">
        <v>1.6020000000000001</v>
      </c>
      <c r="U23" s="441">
        <f t="shared" si="98"/>
        <v>-0.41254125412541243</v>
      </c>
      <c r="V23" s="442">
        <f t="shared" si="9"/>
        <v>-0.27181818181818185</v>
      </c>
      <c r="W23" s="443">
        <v>3.27</v>
      </c>
      <c r="X23" s="441">
        <f t="shared" si="99"/>
        <v>1.0411985018726591</v>
      </c>
      <c r="Y23" s="442">
        <f t="shared" si="11"/>
        <v>0.8086283185840708</v>
      </c>
      <c r="Z23" s="443">
        <v>1.587</v>
      </c>
      <c r="AA23" s="441">
        <f t="shared" si="100"/>
        <v>-0.51467889908256881</v>
      </c>
      <c r="AB23" s="442">
        <f t="shared" si="13"/>
        <v>-0.22773722627737236</v>
      </c>
      <c r="AC23" s="443">
        <v>2.7440000000000002</v>
      </c>
      <c r="AD23" s="441">
        <f t="shared" si="101"/>
        <v>0.72904851921865177</v>
      </c>
      <c r="AE23" s="444">
        <f t="shared" si="15"/>
        <v>6.2339567290063957E-3</v>
      </c>
      <c r="AF23" s="440">
        <v>0.38800000000000001</v>
      </c>
      <c r="AG23" s="441">
        <f t="shared" si="102"/>
        <v>-0.85860058309037901</v>
      </c>
      <c r="AH23" s="442">
        <f t="shared" si="17"/>
        <v>-0.75780274656679159</v>
      </c>
      <c r="AI23" s="443">
        <v>1.712</v>
      </c>
      <c r="AJ23" s="441">
        <f t="shared" si="103"/>
        <v>3.412371134020618</v>
      </c>
      <c r="AK23" s="442">
        <f t="shared" si="19"/>
        <v>-0.47645259938837925</v>
      </c>
      <c r="AL23" s="443">
        <v>0.28999999999999998</v>
      </c>
      <c r="AM23" s="441">
        <f t="shared" si="104"/>
        <v>-0.83060747663551404</v>
      </c>
      <c r="AN23" s="442">
        <f t="shared" si="21"/>
        <v>-0.81726528040327662</v>
      </c>
      <c r="AO23" s="443">
        <v>2.04</v>
      </c>
      <c r="AP23" s="441">
        <f t="shared" si="111"/>
        <v>6.0344827586206904</v>
      </c>
      <c r="AQ23" s="444">
        <f t="shared" si="23"/>
        <v>-0.2565597667638484</v>
      </c>
      <c r="AR23" s="440">
        <v>0.94499999999999995</v>
      </c>
      <c r="AS23" s="441">
        <f t="shared" si="112"/>
        <v>-0.53676470588235303</v>
      </c>
      <c r="AT23" s="442">
        <f t="shared" si="25"/>
        <v>1.4355670103092781</v>
      </c>
      <c r="AU23" s="443">
        <v>2.2429950000000001</v>
      </c>
      <c r="AV23" s="441">
        <f t="shared" si="105"/>
        <v>1.3735396825396826</v>
      </c>
      <c r="AW23" s="442">
        <f t="shared" si="27"/>
        <v>0.31016063084112155</v>
      </c>
      <c r="AX23" s="443">
        <v>0.96899999999999997</v>
      </c>
      <c r="AY23" s="441">
        <f t="shared" si="106"/>
        <v>-0.5679883370225971</v>
      </c>
      <c r="AZ23" s="442">
        <f t="shared" si="29"/>
        <v>2.3413793103448279</v>
      </c>
      <c r="BA23" s="443">
        <v>0.51800000000000002</v>
      </c>
      <c r="BB23" s="441">
        <f t="shared" si="107"/>
        <v>-0.46542827657378738</v>
      </c>
      <c r="BC23" s="444">
        <f t="shared" si="31"/>
        <v>-0.74607843137254903</v>
      </c>
      <c r="BD23" s="440">
        <v>1.4710000000000001</v>
      </c>
      <c r="BE23" s="441">
        <f t="shared" si="108"/>
        <v>1.83976833976834</v>
      </c>
      <c r="BF23" s="442">
        <f t="shared" si="33"/>
        <v>0.55661375661375678</v>
      </c>
      <c r="BG23" s="443">
        <v>4.6500000000000004</v>
      </c>
      <c r="BH23" s="441">
        <f t="shared" si="86"/>
        <v>2.1611148878314075</v>
      </c>
      <c r="BI23" s="442">
        <f t="shared" si="35"/>
        <v>1.0731209833280948</v>
      </c>
      <c r="BJ23" s="443">
        <v>6.1243350000000003</v>
      </c>
      <c r="BK23" s="441">
        <f t="shared" si="87"/>
        <v>0.31706129032258068</v>
      </c>
      <c r="BL23" s="442">
        <f t="shared" si="37"/>
        <v>5.320263157894737</v>
      </c>
      <c r="BM23" s="443">
        <v>3.5609999999999999</v>
      </c>
      <c r="BN23" s="441">
        <f t="shared" si="109"/>
        <v>-0.41854911594483324</v>
      </c>
      <c r="BO23" s="444">
        <f t="shared" si="88"/>
        <v>5.8745173745173744</v>
      </c>
      <c r="BP23" s="443">
        <v>7.9550000000000001</v>
      </c>
      <c r="BQ23" s="441">
        <f t="shared" si="110"/>
        <v>1.2339230553215388</v>
      </c>
      <c r="BR23" s="442">
        <f t="shared" si="89"/>
        <v>4.4078857919782459</v>
      </c>
      <c r="BS23" s="443">
        <v>24.12</v>
      </c>
      <c r="BT23" s="441">
        <f t="shared" si="90"/>
        <v>2.0320553111250788</v>
      </c>
      <c r="BU23" s="442">
        <f t="shared" si="91"/>
        <v>4.1870967741935479</v>
      </c>
      <c r="BV23" s="443">
        <v>1.4410000000000001</v>
      </c>
      <c r="BW23" s="441">
        <f t="shared" si="92"/>
        <v>-0.94025704809286903</v>
      </c>
      <c r="BX23" s="442">
        <f t="shared" si="93"/>
        <v>-0.76470914801362111</v>
      </c>
      <c r="BY23" s="443">
        <v>8.4589999999999996</v>
      </c>
      <c r="BZ23" s="441">
        <f t="shared" si="94"/>
        <v>4.8702290076335872</v>
      </c>
      <c r="CA23" s="444">
        <f t="shared" si="95"/>
        <v>1.3754563324908733</v>
      </c>
    </row>
    <row r="24" spans="1:79" ht="16.2" customHeight="1">
      <c r="A24" s="173">
        <f t="shared" si="48"/>
        <v>23</v>
      </c>
      <c r="B24" s="119" t="s">
        <v>255</v>
      </c>
      <c r="C24" s="120" t="s">
        <v>256</v>
      </c>
      <c r="D24" s="437">
        <v>29.02</v>
      </c>
      <c r="E24" s="438">
        <v>38.457999999999998</v>
      </c>
      <c r="F24" s="438">
        <v>32.148000000000003</v>
      </c>
      <c r="G24" s="439">
        <v>53.89</v>
      </c>
      <c r="H24" s="440">
        <v>48.000999999999998</v>
      </c>
      <c r="I24" s="441">
        <f t="shared" si="96"/>
        <v>-0.10927815921321216</v>
      </c>
      <c r="J24" s="442">
        <f t="shared" si="1"/>
        <v>0.65406616126809092</v>
      </c>
      <c r="K24" s="443">
        <v>52.402999999999999</v>
      </c>
      <c r="L24" s="441">
        <f t="shared" si="97"/>
        <v>9.1706422782858787E-2</v>
      </c>
      <c r="M24" s="442">
        <f t="shared" si="3"/>
        <v>0.36260335950907496</v>
      </c>
      <c r="N24" s="443">
        <v>40.954000000000001</v>
      </c>
      <c r="O24" s="441">
        <f t="shared" si="84"/>
        <v>-0.21847985802339553</v>
      </c>
      <c r="P24" s="442">
        <f t="shared" si="5"/>
        <v>0.27392061714570093</v>
      </c>
      <c r="Q24" s="443">
        <v>58.067</v>
      </c>
      <c r="R24" s="441">
        <f t="shared" si="85"/>
        <v>0.4178590613859452</v>
      </c>
      <c r="S24" s="444">
        <f t="shared" si="7"/>
        <v>7.7509742067173759E-2</v>
      </c>
      <c r="T24" s="440">
        <v>57.42</v>
      </c>
      <c r="U24" s="441">
        <f t="shared" si="98"/>
        <v>-1.1142301134895893E-2</v>
      </c>
      <c r="V24" s="442">
        <f t="shared" si="9"/>
        <v>0.19622507864419503</v>
      </c>
      <c r="W24" s="443">
        <v>60.719000000000001</v>
      </c>
      <c r="X24" s="441">
        <f t="shared" si="99"/>
        <v>5.7453848833159071E-2</v>
      </c>
      <c r="Y24" s="442">
        <f t="shared" si="11"/>
        <v>0.15869320458752356</v>
      </c>
      <c r="Z24" s="443">
        <v>29.262</v>
      </c>
      <c r="AA24" s="441">
        <f t="shared" si="100"/>
        <v>-0.51807506711243601</v>
      </c>
      <c r="AB24" s="442">
        <f t="shared" si="13"/>
        <v>-0.28549103872637593</v>
      </c>
      <c r="AC24" s="443">
        <v>43.156999999999996</v>
      </c>
      <c r="AD24" s="441">
        <f t="shared" si="101"/>
        <v>0.47484792563734524</v>
      </c>
      <c r="AE24" s="444">
        <f t="shared" si="15"/>
        <v>-0.25677234918284053</v>
      </c>
      <c r="AF24" s="440">
        <v>102.057</v>
      </c>
      <c r="AG24" s="441">
        <f t="shared" si="102"/>
        <v>1.364784391871539</v>
      </c>
      <c r="AH24" s="442">
        <f t="shared" si="17"/>
        <v>0.77737722048066882</v>
      </c>
      <c r="AI24" s="443">
        <v>16.495000000000001</v>
      </c>
      <c r="AJ24" s="441">
        <f t="shared" si="103"/>
        <v>-0.83837463378308197</v>
      </c>
      <c r="AK24" s="442">
        <f t="shared" si="19"/>
        <v>-0.72833874075659999</v>
      </c>
      <c r="AL24" s="443">
        <v>10.592000000000001</v>
      </c>
      <c r="AM24" s="441">
        <f t="shared" si="104"/>
        <v>-0.35786602000606249</v>
      </c>
      <c r="AN24" s="442">
        <f t="shared" si="21"/>
        <v>-0.63802884286788331</v>
      </c>
      <c r="AO24" s="443">
        <v>134.61600000000001</v>
      </c>
      <c r="AP24" s="441">
        <f t="shared" si="111"/>
        <v>11.709214501510575</v>
      </c>
      <c r="AQ24" s="444">
        <f t="shared" si="23"/>
        <v>2.1192158861830066</v>
      </c>
      <c r="AR24" s="440">
        <v>129.94999999999999</v>
      </c>
      <c r="AS24" s="441">
        <f t="shared" si="112"/>
        <v>-3.4661555832887769E-2</v>
      </c>
      <c r="AT24" s="442">
        <f t="shared" si="25"/>
        <v>0.27330805334273967</v>
      </c>
      <c r="AU24" s="443">
        <v>25.524519999999988</v>
      </c>
      <c r="AV24" s="441">
        <f t="shared" si="105"/>
        <v>-0.80358199307425937</v>
      </c>
      <c r="AW24" s="442">
        <f t="shared" si="27"/>
        <v>0.54740951803576765</v>
      </c>
      <c r="AX24" s="443">
        <v>49.280889000000002</v>
      </c>
      <c r="AY24" s="441">
        <f t="shared" si="106"/>
        <v>0.93072735549973218</v>
      </c>
      <c r="AZ24" s="442">
        <f t="shared" si="29"/>
        <v>3.6526519070996981</v>
      </c>
      <c r="BA24" s="443">
        <v>65.498146000000006</v>
      </c>
      <c r="BB24" s="441">
        <f t="shared" si="107"/>
        <v>0.32907801237108369</v>
      </c>
      <c r="BC24" s="444">
        <f t="shared" si="31"/>
        <v>-0.51344456825340234</v>
      </c>
      <c r="BD24" s="440">
        <v>64.948830000000001</v>
      </c>
      <c r="BE24" s="441">
        <f t="shared" si="108"/>
        <v>-8.386741206384718E-3</v>
      </c>
      <c r="BF24" s="442">
        <f t="shared" si="33"/>
        <v>-0.50020138514813384</v>
      </c>
      <c r="BG24" s="443">
        <v>58.761779000000004</v>
      </c>
      <c r="BH24" s="441">
        <f t="shared" si="86"/>
        <v>-9.5260391911601738E-2</v>
      </c>
      <c r="BI24" s="442">
        <f t="shared" si="35"/>
        <v>1.3021697959452334</v>
      </c>
      <c r="BJ24" s="443">
        <v>19.258517999999999</v>
      </c>
      <c r="BK24" s="441">
        <f t="shared" si="87"/>
        <v>-0.67226114784577917</v>
      </c>
      <c r="BL24" s="442">
        <f t="shared" si="37"/>
        <v>-0.60920920075122842</v>
      </c>
      <c r="BM24" s="443">
        <v>86.635000000000005</v>
      </c>
      <c r="BN24" s="441">
        <f t="shared" si="109"/>
        <v>3.4985289106877282</v>
      </c>
      <c r="BO24" s="444">
        <f t="shared" si="88"/>
        <v>0.3227091954633341</v>
      </c>
      <c r="BP24" s="443">
        <v>96.108000000000004</v>
      </c>
      <c r="BQ24" s="441">
        <f t="shared" si="110"/>
        <v>0.10934379869567734</v>
      </c>
      <c r="BR24" s="442">
        <f t="shared" si="89"/>
        <v>0.47974951973730717</v>
      </c>
      <c r="BS24" s="443">
        <v>50.777000000000001</v>
      </c>
      <c r="BT24" s="441">
        <f t="shared" si="90"/>
        <v>-0.4716672909643318</v>
      </c>
      <c r="BU24" s="442">
        <f t="shared" si="91"/>
        <v>-0.13588388806268104</v>
      </c>
      <c r="BV24" s="443">
        <v>144.327</v>
      </c>
      <c r="BW24" s="441">
        <f t="shared" si="92"/>
        <v>1.8423695767768873</v>
      </c>
      <c r="BX24" s="442">
        <f t="shared" si="93"/>
        <v>6.4941903629344688</v>
      </c>
      <c r="BY24" s="443">
        <v>141.71700000000001</v>
      </c>
      <c r="BZ24" s="441">
        <f t="shared" si="94"/>
        <v>-1.8083934398968937E-2</v>
      </c>
      <c r="CA24" s="444">
        <f t="shared" si="95"/>
        <v>0.63579384775206327</v>
      </c>
    </row>
    <row r="25" spans="1:79" ht="16.2" customHeight="1">
      <c r="A25" s="173">
        <f t="shared" si="48"/>
        <v>24</v>
      </c>
      <c r="B25" s="119" t="s">
        <v>257</v>
      </c>
      <c r="C25" s="120" t="s">
        <v>272</v>
      </c>
      <c r="D25" s="437">
        <v>8.7149999999999999</v>
      </c>
      <c r="E25" s="438">
        <v>8.5090000000000003</v>
      </c>
      <c r="F25" s="438">
        <v>9.27</v>
      </c>
      <c r="G25" s="439">
        <v>11.981</v>
      </c>
      <c r="H25" s="440">
        <v>13.058999999999999</v>
      </c>
      <c r="I25" s="441">
        <f t="shared" si="96"/>
        <v>8.9975795008763848E-2</v>
      </c>
      <c r="J25" s="442">
        <f t="shared" si="1"/>
        <v>0.4984509466437177</v>
      </c>
      <c r="K25" s="443">
        <v>12.664</v>
      </c>
      <c r="L25" s="441">
        <f t="shared" si="97"/>
        <v>-3.0247338999923379E-2</v>
      </c>
      <c r="M25" s="442">
        <f t="shared" si="3"/>
        <v>0.48830649900105771</v>
      </c>
      <c r="N25" s="443">
        <v>11.855</v>
      </c>
      <c r="O25" s="441">
        <f t="shared" si="84"/>
        <v>-6.3881869867340457E-2</v>
      </c>
      <c r="P25" s="442">
        <f t="shared" si="5"/>
        <v>0.27885652642934211</v>
      </c>
      <c r="Q25" s="443">
        <v>11.071999999999999</v>
      </c>
      <c r="R25" s="441">
        <f t="shared" si="85"/>
        <v>-6.6048080978490242E-2</v>
      </c>
      <c r="S25" s="444">
        <f t="shared" si="7"/>
        <v>-7.5870127702195256E-2</v>
      </c>
      <c r="T25" s="440">
        <v>7.4219999999999997</v>
      </c>
      <c r="U25" s="441">
        <f t="shared" si="98"/>
        <v>-0.32966040462427748</v>
      </c>
      <c r="V25" s="442">
        <f t="shared" si="9"/>
        <v>-0.43165632896852746</v>
      </c>
      <c r="W25" s="443">
        <v>5.2750000000000004</v>
      </c>
      <c r="X25" s="441">
        <f t="shared" si="99"/>
        <v>-0.28927512799784416</v>
      </c>
      <c r="Y25" s="442">
        <f t="shared" si="11"/>
        <v>-0.5834649399873657</v>
      </c>
      <c r="Z25" s="443">
        <v>5.6349999999999998</v>
      </c>
      <c r="AA25" s="441">
        <f t="shared" si="100"/>
        <v>6.8246445497630148E-2</v>
      </c>
      <c r="AB25" s="442">
        <f t="shared" si="13"/>
        <v>-0.52467313369886126</v>
      </c>
      <c r="AC25" s="443">
        <v>7.9020000000000001</v>
      </c>
      <c r="AD25" s="441">
        <f t="shared" si="101"/>
        <v>0.40230700976042599</v>
      </c>
      <c r="AE25" s="444">
        <f t="shared" si="15"/>
        <v>-0.28630780346820806</v>
      </c>
      <c r="AF25" s="440">
        <v>2.8879999999999999</v>
      </c>
      <c r="AG25" s="441">
        <f t="shared" si="102"/>
        <v>-0.63452290559352065</v>
      </c>
      <c r="AH25" s="442">
        <f t="shared" si="17"/>
        <v>-0.61088655348962551</v>
      </c>
      <c r="AI25" s="443">
        <v>3.3149999999999999</v>
      </c>
      <c r="AJ25" s="441">
        <f t="shared" si="103"/>
        <v>0.14785318559556782</v>
      </c>
      <c r="AK25" s="442">
        <f t="shared" si="19"/>
        <v>-0.37156398104265409</v>
      </c>
      <c r="AL25" s="443">
        <v>2.7320000000000002</v>
      </c>
      <c r="AM25" s="441">
        <f t="shared" si="104"/>
        <v>-0.17586726998491697</v>
      </c>
      <c r="AN25" s="442">
        <f t="shared" si="21"/>
        <v>-0.51517302573203194</v>
      </c>
      <c r="AO25" s="443">
        <v>4.492</v>
      </c>
      <c r="AP25" s="441">
        <f t="shared" si="111"/>
        <v>0.64421669106881385</v>
      </c>
      <c r="AQ25" s="444">
        <f t="shared" si="23"/>
        <v>-0.43153631991900787</v>
      </c>
      <c r="AR25" s="440">
        <v>4.5759999999999996</v>
      </c>
      <c r="AS25" s="441">
        <f t="shared" si="112"/>
        <v>1.8699910952804988E-2</v>
      </c>
      <c r="AT25" s="442">
        <f t="shared" si="25"/>
        <v>0.58448753462603875</v>
      </c>
      <c r="AU25" s="443">
        <v>3.36409</v>
      </c>
      <c r="AV25" s="441">
        <f t="shared" si="105"/>
        <v>-0.26484047202797201</v>
      </c>
      <c r="AW25" s="442">
        <f t="shared" si="27"/>
        <v>1.4808446455505386E-2</v>
      </c>
      <c r="AX25" s="443">
        <v>4.3315659999999996</v>
      </c>
      <c r="AY25" s="441">
        <f t="shared" si="106"/>
        <v>0.28758921431947404</v>
      </c>
      <c r="AZ25" s="442">
        <f t="shared" si="29"/>
        <v>0.58549267935578309</v>
      </c>
      <c r="BA25" s="443">
        <v>10.280646000000001</v>
      </c>
      <c r="BB25" s="441">
        <f t="shared" si="107"/>
        <v>1.3734247613911461</v>
      </c>
      <c r="BC25" s="444">
        <f t="shared" si="31"/>
        <v>1.2886567230632235</v>
      </c>
      <c r="BD25" s="440">
        <v>5.4849489999999994</v>
      </c>
      <c r="BE25" s="441">
        <f t="shared" si="108"/>
        <v>-0.46647817656594737</v>
      </c>
      <c r="BF25" s="442">
        <f t="shared" si="33"/>
        <v>0.19863395979020981</v>
      </c>
      <c r="BG25" s="443">
        <v>3.4533800000000001</v>
      </c>
      <c r="BH25" s="441">
        <f t="shared" si="86"/>
        <v>-0.37038977026039799</v>
      </c>
      <c r="BI25" s="442">
        <f t="shared" si="35"/>
        <v>2.6542096079474664E-2</v>
      </c>
      <c r="BJ25" s="443">
        <v>6.5245360000000003</v>
      </c>
      <c r="BK25" s="441">
        <f t="shared" si="87"/>
        <v>0.88931887020831768</v>
      </c>
      <c r="BL25" s="442">
        <f t="shared" si="37"/>
        <v>0.50627648291634042</v>
      </c>
      <c r="BM25" s="443">
        <v>3.9359999999999999</v>
      </c>
      <c r="BN25" s="441">
        <f t="shared" si="109"/>
        <v>-0.3967387106148238</v>
      </c>
      <c r="BO25" s="444">
        <f t="shared" si="88"/>
        <v>-0.61714468137508094</v>
      </c>
      <c r="BP25" s="443">
        <v>5.0010000000000003</v>
      </c>
      <c r="BQ25" s="441">
        <f t="shared" si="110"/>
        <v>0.27057926829268308</v>
      </c>
      <c r="BR25" s="442">
        <f t="shared" si="89"/>
        <v>-8.8232178640129444E-2</v>
      </c>
      <c r="BS25" s="443">
        <v>4.6269999999999998</v>
      </c>
      <c r="BT25" s="441">
        <f t="shared" si="90"/>
        <v>-7.4785042991401873E-2</v>
      </c>
      <c r="BU25" s="442">
        <f t="shared" si="91"/>
        <v>0.33984675882758331</v>
      </c>
      <c r="BV25" s="443">
        <v>4.0720000000000001</v>
      </c>
      <c r="BW25" s="441">
        <f t="shared" si="92"/>
        <v>-0.11994813053814557</v>
      </c>
      <c r="BX25" s="442">
        <f t="shared" si="93"/>
        <v>-0.37589431646940108</v>
      </c>
      <c r="BY25" s="443">
        <v>4.9429999999999996</v>
      </c>
      <c r="BZ25" s="441">
        <f t="shared" si="94"/>
        <v>0.21389980353634575</v>
      </c>
      <c r="CA25" s="444">
        <f t="shared" si="95"/>
        <v>0.25584349593495936</v>
      </c>
    </row>
    <row r="26" spans="1:79" ht="16.2" customHeight="1">
      <c r="A26" s="173">
        <f t="shared" si="48"/>
        <v>25</v>
      </c>
      <c r="B26" s="119" t="s">
        <v>95</v>
      </c>
      <c r="C26" s="120" t="s">
        <v>258</v>
      </c>
      <c r="D26" s="437">
        <v>73.09</v>
      </c>
      <c r="E26" s="438">
        <v>62.7</v>
      </c>
      <c r="F26" s="438">
        <v>55.139000000000003</v>
      </c>
      <c r="G26" s="439">
        <v>62.332000000000001</v>
      </c>
      <c r="H26" s="440">
        <v>123.158</v>
      </c>
      <c r="I26" s="441">
        <f t="shared" si="96"/>
        <v>0.9758390553808638</v>
      </c>
      <c r="J26" s="442">
        <f t="shared" si="1"/>
        <v>0.68501847037898478</v>
      </c>
      <c r="K26" s="443">
        <v>69.156999999999996</v>
      </c>
      <c r="L26" s="441">
        <f t="shared" si="97"/>
        <v>-0.4384692833595869</v>
      </c>
      <c r="M26" s="442">
        <f t="shared" si="3"/>
        <v>0.10298245614035073</v>
      </c>
      <c r="N26" s="443">
        <v>43.512999999999998</v>
      </c>
      <c r="O26" s="441">
        <f t="shared" si="84"/>
        <v>-0.37080845033763754</v>
      </c>
      <c r="P26" s="442">
        <f t="shared" si="5"/>
        <v>-0.21084894539255339</v>
      </c>
      <c r="Q26" s="443">
        <v>17.170000000000002</v>
      </c>
      <c r="R26" s="441">
        <f t="shared" si="85"/>
        <v>-0.60540528118033687</v>
      </c>
      <c r="S26" s="444">
        <f t="shared" si="7"/>
        <v>-0.72453956234357952</v>
      </c>
      <c r="T26" s="440">
        <v>66.292000000000002</v>
      </c>
      <c r="U26" s="441">
        <f t="shared" si="98"/>
        <v>2.8609202096680253</v>
      </c>
      <c r="V26" s="442">
        <f t="shared" si="9"/>
        <v>-0.4617320839896718</v>
      </c>
      <c r="W26" s="443">
        <v>16.728000000000002</v>
      </c>
      <c r="X26" s="441">
        <f t="shared" si="99"/>
        <v>-0.74766185965123988</v>
      </c>
      <c r="Y26" s="442">
        <f t="shared" si="11"/>
        <v>-0.75811559205864909</v>
      </c>
      <c r="Z26" s="443">
        <v>21.324999999999999</v>
      </c>
      <c r="AA26" s="441">
        <f t="shared" si="100"/>
        <v>0.2748087039693925</v>
      </c>
      <c r="AB26" s="442">
        <f t="shared" si="13"/>
        <v>-0.50991657665525247</v>
      </c>
      <c r="AC26" s="443">
        <v>26.46</v>
      </c>
      <c r="AD26" s="441">
        <f t="shared" si="101"/>
        <v>0.24079718640093795</v>
      </c>
      <c r="AE26" s="444">
        <f t="shared" si="15"/>
        <v>0.54105998835177616</v>
      </c>
      <c r="AF26" s="440">
        <v>30.109000000000002</v>
      </c>
      <c r="AG26" s="441">
        <f t="shared" si="102"/>
        <v>0.13790627362055941</v>
      </c>
      <c r="AH26" s="442">
        <f t="shared" si="17"/>
        <v>-0.54581246605925293</v>
      </c>
      <c r="AI26" s="443">
        <v>20.038</v>
      </c>
      <c r="AJ26" s="441">
        <f t="shared" si="103"/>
        <v>-0.33448470556976317</v>
      </c>
      <c r="AK26" s="442">
        <f t="shared" si="19"/>
        <v>0.19787183165949296</v>
      </c>
      <c r="AL26" s="443">
        <v>33.878999999999998</v>
      </c>
      <c r="AM26" s="441">
        <f t="shared" si="104"/>
        <v>0.69073759856273065</v>
      </c>
      <c r="AN26" s="442">
        <f t="shared" si="21"/>
        <v>0.58869871043376309</v>
      </c>
      <c r="AO26" s="443">
        <v>76.872</v>
      </c>
      <c r="AP26" s="441">
        <f t="shared" si="111"/>
        <v>1.2690162047285929</v>
      </c>
      <c r="AQ26" s="444">
        <f t="shared" si="23"/>
        <v>1.9052154195011335</v>
      </c>
      <c r="AR26" s="440">
        <v>44.045000000000002</v>
      </c>
      <c r="AS26" s="441">
        <f t="shared" si="112"/>
        <v>-0.4270345509418253</v>
      </c>
      <c r="AT26" s="442">
        <f t="shared" si="25"/>
        <v>0.46285163904480386</v>
      </c>
      <c r="AU26" s="443">
        <v>37.768633000000001</v>
      </c>
      <c r="AV26" s="441">
        <f t="shared" si="105"/>
        <v>-0.14249896696560338</v>
      </c>
      <c r="AW26" s="442">
        <f t="shared" si="27"/>
        <v>0.88485043417506737</v>
      </c>
      <c r="AX26" s="443">
        <v>37.536000000000001</v>
      </c>
      <c r="AY26" s="441">
        <f t="shared" si="106"/>
        <v>-6.1594233500588125E-3</v>
      </c>
      <c r="AZ26" s="442">
        <f t="shared" si="29"/>
        <v>0.10794297352342164</v>
      </c>
      <c r="BA26" s="443">
        <v>25.192686000000002</v>
      </c>
      <c r="BB26" s="441">
        <f t="shared" si="107"/>
        <v>-0.32883935421994881</v>
      </c>
      <c r="BC26" s="444">
        <f t="shared" si="31"/>
        <v>-0.67227747424289719</v>
      </c>
      <c r="BD26" s="440">
        <v>15.141788</v>
      </c>
      <c r="BE26" s="441">
        <f t="shared" si="108"/>
        <v>-0.39896095239705687</v>
      </c>
      <c r="BF26" s="442">
        <f t="shared" si="33"/>
        <v>-0.65622004767851061</v>
      </c>
      <c r="BG26" s="443">
        <v>66.614672000000013</v>
      </c>
      <c r="BH26" s="441">
        <f t="shared" si="86"/>
        <v>3.3993927269355515</v>
      </c>
      <c r="BI26" s="442">
        <f t="shared" si="35"/>
        <v>0.76375650132743789</v>
      </c>
      <c r="BJ26" s="443">
        <v>26.903271</v>
      </c>
      <c r="BK26" s="441">
        <f t="shared" si="87"/>
        <v>-0.59613595335273895</v>
      </c>
      <c r="BL26" s="442">
        <f t="shared" si="37"/>
        <v>-0.28326750319693095</v>
      </c>
      <c r="BM26" s="443">
        <v>29.285</v>
      </c>
      <c r="BN26" s="441">
        <f t="shared" si="109"/>
        <v>8.8529346487272953E-2</v>
      </c>
      <c r="BO26" s="444">
        <f t="shared" si="88"/>
        <v>0.16244055913688582</v>
      </c>
      <c r="BP26" s="443">
        <v>58.143999999999998</v>
      </c>
      <c r="BQ26" s="441">
        <f t="shared" si="110"/>
        <v>0.98545330373911555</v>
      </c>
      <c r="BR26" s="442">
        <f t="shared" si="89"/>
        <v>2.8399692295256016</v>
      </c>
      <c r="BS26" s="443">
        <v>47.667000000000002</v>
      </c>
      <c r="BT26" s="441">
        <f t="shared" si="90"/>
        <v>-0.18019056136488709</v>
      </c>
      <c r="BU26" s="442">
        <f t="shared" si="91"/>
        <v>-0.2844369180411187</v>
      </c>
      <c r="BV26" s="443">
        <v>54.433999999999997</v>
      </c>
      <c r="BW26" s="441">
        <f t="shared" si="92"/>
        <v>0.14196404220949499</v>
      </c>
      <c r="BX26" s="442">
        <f t="shared" si="93"/>
        <v>1.023322740197651</v>
      </c>
      <c r="BY26" s="443">
        <v>34.817999999999998</v>
      </c>
      <c r="BZ26" s="441">
        <f t="shared" si="94"/>
        <v>-0.36036300841385904</v>
      </c>
      <c r="CA26" s="444">
        <f t="shared" si="95"/>
        <v>0.18893631551989065</v>
      </c>
    </row>
    <row r="27" spans="1:79" ht="16.2" customHeight="1">
      <c r="A27" s="173">
        <f t="shared" si="48"/>
        <v>26</v>
      </c>
      <c r="B27" s="119" t="s">
        <v>259</v>
      </c>
      <c r="C27" s="120" t="s">
        <v>274</v>
      </c>
      <c r="D27" s="437">
        <v>2.0779999999999998</v>
      </c>
      <c r="E27" s="438">
        <v>1.385</v>
      </c>
      <c r="F27" s="438">
        <v>0.251</v>
      </c>
      <c r="G27" s="439">
        <v>9.1620000000000008</v>
      </c>
      <c r="H27" s="440">
        <v>10.188000000000001</v>
      </c>
      <c r="I27" s="441">
        <f t="shared" si="96"/>
        <v>0.11198428290766205</v>
      </c>
      <c r="J27" s="442">
        <f t="shared" si="1"/>
        <v>3.902791145332051</v>
      </c>
      <c r="K27" s="443">
        <v>5.5279999999999996</v>
      </c>
      <c r="L27" s="441">
        <f t="shared" si="97"/>
        <v>-0.45740086376128786</v>
      </c>
      <c r="M27" s="442">
        <f t="shared" si="3"/>
        <v>2.991335740072202</v>
      </c>
      <c r="N27" s="443">
        <v>18.823</v>
      </c>
      <c r="O27" s="441">
        <f t="shared" si="84"/>
        <v>2.4050289435600583</v>
      </c>
      <c r="P27" s="442">
        <f t="shared" si="5"/>
        <v>73.992031872509955</v>
      </c>
      <c r="Q27" s="443">
        <v>12.846</v>
      </c>
      <c r="R27" s="441">
        <f t="shared" si="85"/>
        <v>-0.31753705572969237</v>
      </c>
      <c r="S27" s="444">
        <f t="shared" si="7"/>
        <v>0.40209561231172231</v>
      </c>
      <c r="T27" s="440">
        <v>1.9530000000000001</v>
      </c>
      <c r="U27" s="441">
        <f t="shared" si="98"/>
        <v>-0.8479682391405885</v>
      </c>
      <c r="V27" s="442">
        <f t="shared" si="9"/>
        <v>-0.80830388692579502</v>
      </c>
      <c r="W27" s="443">
        <v>2.9220000000000002</v>
      </c>
      <c r="X27" s="441">
        <f t="shared" si="99"/>
        <v>0.49615975422427039</v>
      </c>
      <c r="Y27" s="442">
        <f t="shared" si="11"/>
        <v>-0.47141823444283637</v>
      </c>
      <c r="Z27" s="443">
        <v>33.845999999999997</v>
      </c>
      <c r="AA27" s="441">
        <f t="shared" si="100"/>
        <v>10.583162217659137</v>
      </c>
      <c r="AB27" s="442">
        <f t="shared" si="13"/>
        <v>0.79811932210593395</v>
      </c>
      <c r="AC27" s="443">
        <v>6.5549999999999997</v>
      </c>
      <c r="AD27" s="441">
        <f t="shared" si="101"/>
        <v>-0.806328665130296</v>
      </c>
      <c r="AE27" s="444">
        <f t="shared" si="15"/>
        <v>-0.48972442783745918</v>
      </c>
      <c r="AF27" s="440">
        <v>38.247</v>
      </c>
      <c r="AG27" s="441">
        <f t="shared" si="102"/>
        <v>4.8347826086956527</v>
      </c>
      <c r="AH27" s="442">
        <f t="shared" si="17"/>
        <v>18.583717357910906</v>
      </c>
      <c r="AI27" s="443">
        <v>109.536</v>
      </c>
      <c r="AJ27" s="441">
        <f t="shared" si="103"/>
        <v>1.8639108949721548</v>
      </c>
      <c r="AK27" s="442">
        <f t="shared" si="19"/>
        <v>36.486652977412732</v>
      </c>
      <c r="AL27" s="443">
        <v>15.568</v>
      </c>
      <c r="AM27" s="441">
        <f t="shared" si="104"/>
        <v>-0.85787321063394684</v>
      </c>
      <c r="AN27" s="442">
        <f t="shared" si="21"/>
        <v>-0.5400342728830585</v>
      </c>
      <c r="AO27" s="443">
        <v>5.3789999999999996</v>
      </c>
      <c r="AP27" s="441">
        <f t="shared" si="111"/>
        <v>-0.65448355601233299</v>
      </c>
      <c r="AQ27" s="444">
        <f t="shared" si="23"/>
        <v>-0.17940503432494281</v>
      </c>
      <c r="AR27" s="440">
        <v>31.414000000000001</v>
      </c>
      <c r="AS27" s="441">
        <f t="shared" si="112"/>
        <v>4.8401189812232763</v>
      </c>
      <c r="AT27" s="442">
        <f t="shared" si="25"/>
        <v>-0.17865453499620876</v>
      </c>
      <c r="AU27" s="443">
        <v>14.068714999999996</v>
      </c>
      <c r="AV27" s="441">
        <f t="shared" si="105"/>
        <v>-0.55215142929903882</v>
      </c>
      <c r="AW27" s="442">
        <f t="shared" si="27"/>
        <v>-0.8715608110575519</v>
      </c>
      <c r="AX27" s="443">
        <v>11.994956</v>
      </c>
      <c r="AY27" s="441">
        <f t="shared" si="106"/>
        <v>-0.14740216146250718</v>
      </c>
      <c r="AZ27" s="442">
        <f t="shared" si="29"/>
        <v>-0.22951207605344293</v>
      </c>
      <c r="BA27" s="443">
        <v>116.45084</v>
      </c>
      <c r="BB27" s="441">
        <f t="shared" si="107"/>
        <v>8.7083173960788187</v>
      </c>
      <c r="BC27" s="444">
        <f t="shared" si="31"/>
        <v>20.649161554192229</v>
      </c>
      <c r="BD27" s="440">
        <v>4.9169999999999998</v>
      </c>
      <c r="BE27" s="441">
        <f t="shared" si="108"/>
        <v>-0.95777617404906656</v>
      </c>
      <c r="BF27" s="442">
        <f t="shared" si="33"/>
        <v>-0.84347743044502455</v>
      </c>
      <c r="BG27" s="443">
        <v>6.0999999999999999E-2</v>
      </c>
      <c r="BH27" s="441">
        <f t="shared" si="86"/>
        <v>-0.98759406141956474</v>
      </c>
      <c r="BI27" s="442">
        <f t="shared" si="35"/>
        <v>-0.99566413848030899</v>
      </c>
      <c r="BJ27" s="443">
        <v>6.7000000000000004E-2</v>
      </c>
      <c r="BK27" s="441">
        <f t="shared" si="87"/>
        <v>9.8360655737705027E-2</v>
      </c>
      <c r="BL27" s="442">
        <f t="shared" si="37"/>
        <v>-0.99441431881867681</v>
      </c>
      <c r="BM27" s="443">
        <v>185.62100000000001</v>
      </c>
      <c r="BN27" s="441">
        <f t="shared" si="109"/>
        <v>2769.4626865671639</v>
      </c>
      <c r="BO27" s="444">
        <f t="shared" si="88"/>
        <v>0.59398592573484232</v>
      </c>
      <c r="BP27" s="443">
        <v>0.75600000000000001</v>
      </c>
      <c r="BQ27" s="441">
        <f t="shared" si="110"/>
        <v>-0.99592718496290833</v>
      </c>
      <c r="BR27" s="442">
        <f t="shared" si="89"/>
        <v>-0.84624771201952409</v>
      </c>
      <c r="BS27" s="443">
        <v>2.6040000000000001</v>
      </c>
      <c r="BT27" s="441">
        <f t="shared" si="90"/>
        <v>2.4444444444444446</v>
      </c>
      <c r="BU27" s="442">
        <f t="shared" si="91"/>
        <v>41.688524590163937</v>
      </c>
      <c r="BV27" s="443">
        <v>2.181</v>
      </c>
      <c r="BW27" s="441">
        <f t="shared" si="92"/>
        <v>-0.1624423963133641</v>
      </c>
      <c r="BX27" s="442">
        <f t="shared" si="93"/>
        <v>31.552238805970148</v>
      </c>
      <c r="BY27" s="443">
        <v>16.704999999999998</v>
      </c>
      <c r="BZ27" s="441">
        <f t="shared" si="94"/>
        <v>6.6593305823016955</v>
      </c>
      <c r="CA27" s="444">
        <f t="shared" si="95"/>
        <v>-0.91000479471611506</v>
      </c>
    </row>
    <row r="28" spans="1:79" ht="16.2" customHeight="1">
      <c r="A28" s="173">
        <f t="shared" si="48"/>
        <v>27</v>
      </c>
      <c r="B28" s="119" t="s">
        <v>260</v>
      </c>
      <c r="C28" s="120" t="s">
        <v>261</v>
      </c>
      <c r="D28" s="437">
        <v>0</v>
      </c>
      <c r="E28" s="438">
        <v>0</v>
      </c>
      <c r="F28" s="438">
        <v>0</v>
      </c>
      <c r="G28" s="439">
        <v>44.683999999999997</v>
      </c>
      <c r="H28" s="440">
        <v>0</v>
      </c>
      <c r="I28" s="441">
        <f t="shared" si="96"/>
        <v>-1</v>
      </c>
      <c r="J28" s="442">
        <f t="shared" si="1"/>
        <v>0</v>
      </c>
      <c r="K28" s="443">
        <v>113.43899999999999</v>
      </c>
      <c r="L28" s="441">
        <v>0</v>
      </c>
      <c r="M28" s="442">
        <f t="shared" si="3"/>
        <v>0</v>
      </c>
      <c r="N28" s="443">
        <v>98.393000000000001</v>
      </c>
      <c r="O28" s="441">
        <v>0</v>
      </c>
      <c r="P28" s="442">
        <f t="shared" si="5"/>
        <v>0</v>
      </c>
      <c r="Q28" s="443">
        <v>-25.997</v>
      </c>
      <c r="R28" s="441">
        <v>0</v>
      </c>
      <c r="S28" s="444">
        <f t="shared" si="7"/>
        <v>-1.5817966162384747</v>
      </c>
      <c r="T28" s="440">
        <v>76.081000000000003</v>
      </c>
      <c r="U28" s="441">
        <f t="shared" si="98"/>
        <v>-3.9265299842289498</v>
      </c>
      <c r="V28" s="442">
        <f t="shared" si="9"/>
        <v>0</v>
      </c>
      <c r="W28" s="443">
        <v>160.614</v>
      </c>
      <c r="X28" s="441">
        <f t="shared" si="99"/>
        <v>1.1110921254978248</v>
      </c>
      <c r="Y28" s="442">
        <f t="shared" si="11"/>
        <v>0.41586226958982375</v>
      </c>
      <c r="Z28" s="443">
        <v>59.345999999999997</v>
      </c>
      <c r="AA28" s="441">
        <f t="shared" si="100"/>
        <v>-0.63050543539168447</v>
      </c>
      <c r="AB28" s="442">
        <f t="shared" si="13"/>
        <v>-0.39684733670078165</v>
      </c>
      <c r="AC28" s="443">
        <v>-97.513999999999996</v>
      </c>
      <c r="AD28" s="441">
        <f t="shared" si="101"/>
        <v>-2.6431435985576113</v>
      </c>
      <c r="AE28" s="444">
        <f t="shared" si="15"/>
        <v>2.7509712659152976</v>
      </c>
      <c r="AF28" s="440">
        <v>93.861000000000004</v>
      </c>
      <c r="AG28" s="441">
        <f t="shared" si="102"/>
        <v>-1.9625387123900158</v>
      </c>
      <c r="AH28" s="442">
        <f t="shared" si="17"/>
        <v>0.23369829523797003</v>
      </c>
      <c r="AI28" s="443">
        <v>-10.346</v>
      </c>
      <c r="AJ28" s="441">
        <f t="shared" si="103"/>
        <v>-1.1102268247728024</v>
      </c>
      <c r="AK28" s="442">
        <f t="shared" si="19"/>
        <v>-1.0644153062622188</v>
      </c>
      <c r="AL28" s="443">
        <v>-115.101</v>
      </c>
      <c r="AM28" s="441">
        <f t="shared" si="104"/>
        <v>10.125169147496617</v>
      </c>
      <c r="AN28" s="442">
        <f t="shared" si="21"/>
        <v>-2.9394904458598727</v>
      </c>
      <c r="AO28" s="443">
        <v>-69.614000000000004</v>
      </c>
      <c r="AP28" s="441">
        <f t="shared" si="111"/>
        <v>-0.3951920487224263</v>
      </c>
      <c r="AQ28" s="444">
        <f t="shared" si="23"/>
        <v>-0.28611276329552671</v>
      </c>
      <c r="AR28" s="440">
        <v>33.86</v>
      </c>
      <c r="AS28" s="441">
        <f t="shared" si="112"/>
        <v>-1.4863964145143218</v>
      </c>
      <c r="AT28" s="442">
        <f t="shared" si="25"/>
        <v>-0.63925379017909467</v>
      </c>
      <c r="AU28" s="443">
        <v>-37.278754999999997</v>
      </c>
      <c r="AV28" s="441">
        <f t="shared" si="105"/>
        <v>-2.1009673656231538</v>
      </c>
      <c r="AW28" s="442">
        <f t="shared" si="27"/>
        <v>2.6032046201430501</v>
      </c>
      <c r="AX28" s="443">
        <v>60.164999999999999</v>
      </c>
      <c r="AY28" s="441">
        <f t="shared" si="106"/>
        <v>-2.6139219241629719</v>
      </c>
      <c r="AZ28" s="442">
        <f t="shared" si="29"/>
        <v>-1.5227148330596605</v>
      </c>
      <c r="BA28" s="443">
        <v>-37.021383</v>
      </c>
      <c r="BB28" s="441">
        <f t="shared" si="107"/>
        <v>-1.615330890052356</v>
      </c>
      <c r="BC28" s="444">
        <f t="shared" si="31"/>
        <v>-0.46819055075128568</v>
      </c>
      <c r="BD28" s="645">
        <v>98.425214999999994</v>
      </c>
      <c r="BE28" s="441">
        <f t="shared" si="108"/>
        <v>-3.6586044881143418</v>
      </c>
      <c r="BF28" s="442">
        <f t="shared" si="33"/>
        <v>1.9068285587714118</v>
      </c>
      <c r="BG28" s="645">
        <v>55.146087000000001</v>
      </c>
      <c r="BH28" s="441">
        <f t="shared" si="86"/>
        <v>-0.43971585939639546</v>
      </c>
      <c r="BI28" s="442">
        <f t="shared" si="35"/>
        <v>-2.4792899333682148</v>
      </c>
      <c r="BJ28" s="645">
        <v>114.90418099999999</v>
      </c>
      <c r="BK28" s="441">
        <f t="shared" si="87"/>
        <v>1.0836325340726352</v>
      </c>
      <c r="BL28" s="442">
        <f t="shared" si="37"/>
        <v>0.90981768470040714</v>
      </c>
      <c r="BM28" s="443">
        <v>181.214</v>
      </c>
      <c r="BN28" s="441">
        <f t="shared" si="109"/>
        <v>0.57708795644259459</v>
      </c>
      <c r="BO28" s="444">
        <f t="shared" si="88"/>
        <v>-5.8948468510752283</v>
      </c>
      <c r="BP28" s="645">
        <v>-21.588000000000001</v>
      </c>
      <c r="BQ28" s="441">
        <f t="shared" si="110"/>
        <v>-1.1191298685532023</v>
      </c>
      <c r="BR28" s="442">
        <f t="shared" si="89"/>
        <v>-1.2193340395548031</v>
      </c>
      <c r="BS28" s="645">
        <v>399.49</v>
      </c>
      <c r="BT28" s="441">
        <f t="shared" si="90"/>
        <v>-19.505188067444877</v>
      </c>
      <c r="BU28" s="442">
        <f t="shared" si="91"/>
        <v>6.2442129937523942</v>
      </c>
      <c r="BV28" s="645">
        <v>-231.911</v>
      </c>
      <c r="BW28" s="441">
        <f t="shared" si="92"/>
        <v>-1.5805176600165209</v>
      </c>
      <c r="BX28" s="442">
        <f t="shared" si="93"/>
        <v>-3.0182990556279239</v>
      </c>
      <c r="BY28" s="645">
        <v>-109.55800000000001</v>
      </c>
      <c r="BZ28" s="441">
        <f t="shared" si="94"/>
        <v>-0.52758601360004476</v>
      </c>
      <c r="CA28" s="442">
        <f t="shared" si="95"/>
        <v>-1.6045780127363227</v>
      </c>
    </row>
    <row r="29" spans="1:79" ht="16.2" customHeight="1">
      <c r="A29" s="173">
        <f t="shared" si="48"/>
        <v>28</v>
      </c>
      <c r="B29" s="119" t="s">
        <v>262</v>
      </c>
      <c r="C29" s="120" t="s">
        <v>263</v>
      </c>
      <c r="D29" s="437">
        <v>29.452000000000002</v>
      </c>
      <c r="E29" s="438">
        <v>36.743000000000002</v>
      </c>
      <c r="F29" s="438">
        <v>49.982999999999997</v>
      </c>
      <c r="G29" s="439">
        <v>54.643999999999998</v>
      </c>
      <c r="H29" s="440">
        <v>58.978999999999999</v>
      </c>
      <c r="I29" s="441">
        <f t="shared" si="96"/>
        <v>7.933167410877684E-2</v>
      </c>
      <c r="J29" s="442">
        <f t="shared" si="1"/>
        <v>1.0025465163656118</v>
      </c>
      <c r="K29" s="443">
        <v>76.563000000000002</v>
      </c>
      <c r="L29" s="441">
        <f>K29/H29-1</f>
        <v>0.2981400159378762</v>
      </c>
      <c r="M29" s="442">
        <f t="shared" si="3"/>
        <v>1.083743842364532</v>
      </c>
      <c r="N29" s="443">
        <v>56.276000000000003</v>
      </c>
      <c r="O29" s="441">
        <f>N29/K29-1</f>
        <v>-0.26497133079947233</v>
      </c>
      <c r="P29" s="442">
        <f t="shared" si="5"/>
        <v>0.12590280695436462</v>
      </c>
      <c r="Q29" s="443">
        <v>-11.433</v>
      </c>
      <c r="R29" s="441">
        <f>Q29/N29-1</f>
        <v>-1.2031594285308125</v>
      </c>
      <c r="S29" s="444">
        <f t="shared" si="7"/>
        <v>-1.209226996559549</v>
      </c>
      <c r="T29" s="440">
        <v>39.454000000000001</v>
      </c>
      <c r="U29" s="441">
        <f t="shared" si="98"/>
        <v>-4.4508877809848686</v>
      </c>
      <c r="V29" s="442">
        <f t="shared" si="9"/>
        <v>-0.33105003475813422</v>
      </c>
      <c r="W29" s="443">
        <v>36.473999999999997</v>
      </c>
      <c r="X29" s="441">
        <f t="shared" si="99"/>
        <v>-7.5530998124398119E-2</v>
      </c>
      <c r="Y29" s="442">
        <f t="shared" si="11"/>
        <v>-0.52360800909055294</v>
      </c>
      <c r="Z29" s="443">
        <v>35.292999999999999</v>
      </c>
      <c r="AA29" s="441">
        <f t="shared" si="100"/>
        <v>-3.2379229039863899E-2</v>
      </c>
      <c r="AB29" s="442">
        <f t="shared" si="13"/>
        <v>-0.37285876750302083</v>
      </c>
      <c r="AC29" s="443">
        <v>31.800999999999998</v>
      </c>
      <c r="AD29" s="441">
        <f t="shared" si="101"/>
        <v>-9.8943133199217992E-2</v>
      </c>
      <c r="AE29" s="444">
        <f t="shared" si="15"/>
        <v>-3.7815096650048106</v>
      </c>
      <c r="AF29" s="440">
        <v>58.715000000000003</v>
      </c>
      <c r="AG29" s="441">
        <f t="shared" si="102"/>
        <v>0.8463255872456843</v>
      </c>
      <c r="AH29" s="442">
        <f t="shared" si="17"/>
        <v>0.48818877680336592</v>
      </c>
      <c r="AI29" s="443">
        <v>130.05199999999999</v>
      </c>
      <c r="AJ29" s="441">
        <f t="shared" si="103"/>
        <v>1.2149706207953672</v>
      </c>
      <c r="AK29" s="442">
        <f t="shared" si="19"/>
        <v>2.5656083785710369</v>
      </c>
      <c r="AL29" s="443">
        <v>86.716999999999999</v>
      </c>
      <c r="AM29" s="441">
        <f t="shared" si="104"/>
        <v>-0.33321286869867439</v>
      </c>
      <c r="AN29" s="442">
        <f t="shared" si="21"/>
        <v>1.4570594735499958</v>
      </c>
      <c r="AO29" s="443">
        <v>53.796999999999997</v>
      </c>
      <c r="AP29" s="441">
        <f t="shared" si="111"/>
        <v>-0.37962567893261989</v>
      </c>
      <c r="AQ29" s="444">
        <f t="shared" si="23"/>
        <v>0.69167636237854158</v>
      </c>
      <c r="AR29" s="440">
        <v>57.457999999999998</v>
      </c>
      <c r="AS29" s="441">
        <f t="shared" si="112"/>
        <v>6.8052121865531667E-2</v>
      </c>
      <c r="AT29" s="442">
        <f t="shared" si="25"/>
        <v>-2.140849868006478E-2</v>
      </c>
      <c r="AU29" s="443">
        <v>33.599285999999992</v>
      </c>
      <c r="AV29" s="441">
        <f t="shared" si="105"/>
        <v>-0.41523746040586185</v>
      </c>
      <c r="AW29" s="442">
        <f t="shared" si="27"/>
        <v>-0.7416472949281826</v>
      </c>
      <c r="AX29" s="443">
        <v>93.052616999999998</v>
      </c>
      <c r="AY29" s="441">
        <f t="shared" si="106"/>
        <v>1.7694819764920009</v>
      </c>
      <c r="AZ29" s="442">
        <f t="shared" si="29"/>
        <v>7.3060841588154624E-2</v>
      </c>
      <c r="BA29" s="443">
        <v>45.360546999999997</v>
      </c>
      <c r="BB29" s="441">
        <f t="shared" si="107"/>
        <v>-0.51252798188362614</v>
      </c>
      <c r="BC29" s="444">
        <f t="shared" si="31"/>
        <v>-0.15682013866944255</v>
      </c>
      <c r="BD29" s="440">
        <v>52.9771</v>
      </c>
      <c r="BE29" s="441">
        <f t="shared" si="108"/>
        <v>0.16791140106842195</v>
      </c>
      <c r="BF29" s="442">
        <f t="shared" si="33"/>
        <v>-7.7985659090118009E-2</v>
      </c>
      <c r="BG29" s="443">
        <v>52.276432999999997</v>
      </c>
      <c r="BH29" s="441">
        <f t="shared" si="86"/>
        <v>-1.3225846639397076E-2</v>
      </c>
      <c r="BI29" s="442">
        <f t="shared" si="35"/>
        <v>0.55587928267285225</v>
      </c>
      <c r="BJ29" s="443">
        <v>67.488316999999995</v>
      </c>
      <c r="BK29" s="441">
        <f t="shared" si="87"/>
        <v>0.2909893259167089</v>
      </c>
      <c r="BL29" s="442">
        <f t="shared" si="37"/>
        <v>-0.27472951136882051</v>
      </c>
      <c r="BM29" s="443">
        <v>36.130000000000003</v>
      </c>
      <c r="BN29" s="441">
        <f t="shared" si="109"/>
        <v>-0.46464808123752732</v>
      </c>
      <c r="BO29" s="444">
        <f t="shared" si="88"/>
        <v>-0.20349285029565434</v>
      </c>
      <c r="BP29" s="443">
        <v>33.728000000000002</v>
      </c>
      <c r="BQ29" s="441">
        <f t="shared" si="110"/>
        <v>-6.6482147799612479E-2</v>
      </c>
      <c r="BR29" s="442">
        <f t="shared" si="89"/>
        <v>-0.36334755960594289</v>
      </c>
      <c r="BS29" s="443">
        <v>51.594000000000001</v>
      </c>
      <c r="BT29" s="441">
        <f t="shared" si="90"/>
        <v>0.52970825426944979</v>
      </c>
      <c r="BU29" s="442">
        <f t="shared" si="91"/>
        <v>-1.3054314551262491E-2</v>
      </c>
      <c r="BV29" s="443">
        <v>38.889000000000003</v>
      </c>
      <c r="BW29" s="441">
        <f t="shared" si="92"/>
        <v>-0.2462495639027793</v>
      </c>
      <c r="BX29" s="442">
        <f t="shared" si="93"/>
        <v>-0.42376693139347354</v>
      </c>
      <c r="BY29" s="443">
        <v>69.262</v>
      </c>
      <c r="BZ29" s="441">
        <f t="shared" si="94"/>
        <v>0.78101776852066118</v>
      </c>
      <c r="CA29" s="444">
        <f t="shared" si="95"/>
        <v>0.91702186548574582</v>
      </c>
    </row>
    <row r="30" spans="1:79" ht="16.2" customHeight="1">
      <c r="A30" s="173">
        <f t="shared" si="48"/>
        <v>29</v>
      </c>
      <c r="B30" s="119" t="s">
        <v>377</v>
      </c>
      <c r="C30" s="120" t="s">
        <v>266</v>
      </c>
      <c r="D30" s="437">
        <v>4.8259999999999996</v>
      </c>
      <c r="E30" s="438">
        <v>5.774</v>
      </c>
      <c r="F30" s="438">
        <v>5.891</v>
      </c>
      <c r="G30" s="439">
        <v>6.93</v>
      </c>
      <c r="H30" s="440">
        <v>7.819</v>
      </c>
      <c r="I30" s="441">
        <f t="shared" si="96"/>
        <v>0.12828282828282833</v>
      </c>
      <c r="J30" s="442">
        <f t="shared" si="1"/>
        <v>0.62018234562784924</v>
      </c>
      <c r="K30" s="443">
        <v>10.28</v>
      </c>
      <c r="L30" s="441">
        <f>K30/H30-1</f>
        <v>0.31474613121882578</v>
      </c>
      <c r="M30" s="442">
        <f t="shared" si="3"/>
        <v>0.78039487357118098</v>
      </c>
      <c r="N30" s="443">
        <v>17.672999999999998</v>
      </c>
      <c r="O30" s="441">
        <f>N30/K30-1</f>
        <v>0.71916342412451351</v>
      </c>
      <c r="P30" s="442">
        <f t="shared" si="5"/>
        <v>1.9999999999999996</v>
      </c>
      <c r="Q30" s="443">
        <v>11.926</v>
      </c>
      <c r="R30" s="441">
        <f>Q30/N30-1</f>
        <v>-0.32518531092627168</v>
      </c>
      <c r="S30" s="444">
        <f t="shared" si="7"/>
        <v>0.72092352092352097</v>
      </c>
      <c r="T30" s="440">
        <v>21.866</v>
      </c>
      <c r="U30" s="441">
        <f t="shared" si="98"/>
        <v>0.83347308401811171</v>
      </c>
      <c r="V30" s="442">
        <f t="shared" si="9"/>
        <v>1.7965212942831563</v>
      </c>
      <c r="W30" s="443">
        <v>15.798</v>
      </c>
      <c r="X30" s="441">
        <f t="shared" si="99"/>
        <v>-0.27750846062379952</v>
      </c>
      <c r="Y30" s="442">
        <f t="shared" si="11"/>
        <v>0.53677042801556429</v>
      </c>
      <c r="Z30" s="443">
        <v>19.353999999999999</v>
      </c>
      <c r="AA30" s="441">
        <f t="shared" si="100"/>
        <v>0.22509178377009742</v>
      </c>
      <c r="AB30" s="442">
        <f t="shared" si="13"/>
        <v>9.5116844904656883E-2</v>
      </c>
      <c r="AC30" s="443">
        <v>23.152000000000001</v>
      </c>
      <c r="AD30" s="441">
        <f t="shared" si="101"/>
        <v>0.19623850366849238</v>
      </c>
      <c r="AE30" s="444">
        <f t="shared" si="15"/>
        <v>0.94130471239309088</v>
      </c>
      <c r="AF30" s="440">
        <v>33.146999999999998</v>
      </c>
      <c r="AG30" s="441">
        <f t="shared" si="102"/>
        <v>0.43171216309606075</v>
      </c>
      <c r="AH30" s="442">
        <f t="shared" si="17"/>
        <v>0.51591511936339507</v>
      </c>
      <c r="AI30" s="443">
        <v>16.832999999999998</v>
      </c>
      <c r="AJ30" s="441">
        <f t="shared" si="103"/>
        <v>-0.49217123721603773</v>
      </c>
      <c r="AK30" s="442">
        <f t="shared" si="19"/>
        <v>6.5514622104063669E-2</v>
      </c>
      <c r="AL30" s="443">
        <v>26.364999999999998</v>
      </c>
      <c r="AM30" s="441">
        <f t="shared" si="104"/>
        <v>0.56626863898295032</v>
      </c>
      <c r="AN30" s="442">
        <f t="shared" si="21"/>
        <v>0.36225069753022621</v>
      </c>
      <c r="AO30" s="443">
        <v>31.206</v>
      </c>
      <c r="AP30" s="441">
        <f t="shared" si="111"/>
        <v>0.18361464062203692</v>
      </c>
      <c r="AQ30" s="444">
        <f t="shared" si="23"/>
        <v>0.34787491361437439</v>
      </c>
      <c r="AR30" s="440">
        <v>35.301000000000002</v>
      </c>
      <c r="AS30" s="441">
        <f t="shared" si="112"/>
        <v>0.1312247644683715</v>
      </c>
      <c r="AT30" s="442">
        <f t="shared" si="25"/>
        <v>6.4983256403294609E-2</v>
      </c>
      <c r="AU30" s="443">
        <v>37.984362999999995</v>
      </c>
      <c r="AV30" s="441">
        <f t="shared" si="105"/>
        <v>7.601379564318278E-2</v>
      </c>
      <c r="AW30" s="442">
        <f t="shared" si="27"/>
        <v>1.2565414958712053</v>
      </c>
      <c r="AX30" s="443">
        <v>42.473999999999997</v>
      </c>
      <c r="AY30" s="441">
        <f t="shared" si="106"/>
        <v>0.11819698016260016</v>
      </c>
      <c r="AZ30" s="442">
        <f t="shared" si="29"/>
        <v>0.61099943106391041</v>
      </c>
      <c r="BA30" s="443">
        <v>47.204267999999999</v>
      </c>
      <c r="BB30" s="441">
        <f t="shared" si="107"/>
        <v>0.11136855488063291</v>
      </c>
      <c r="BC30" s="444">
        <f t="shared" si="31"/>
        <v>0.51266641030571036</v>
      </c>
      <c r="BD30" s="440">
        <v>55.694633000000003</v>
      </c>
      <c r="BE30" s="441">
        <f t="shared" si="108"/>
        <v>0.17986435040153581</v>
      </c>
      <c r="BF30" s="442">
        <f t="shared" si="33"/>
        <v>0.57770694881164841</v>
      </c>
      <c r="BG30" s="443">
        <v>60.048096000000001</v>
      </c>
      <c r="BH30" s="441">
        <f t="shared" si="86"/>
        <v>7.8166652072202414E-2</v>
      </c>
      <c r="BI30" s="442">
        <f t="shared" si="35"/>
        <v>0.58086357799392374</v>
      </c>
      <c r="BJ30" s="443">
        <v>62.690650999999995</v>
      </c>
      <c r="BK30" s="441">
        <f t="shared" si="87"/>
        <v>4.4007307075981217E-2</v>
      </c>
      <c r="BL30" s="442">
        <f t="shared" si="37"/>
        <v>0.47597709186796622</v>
      </c>
      <c r="BM30" s="443">
        <v>73.491</v>
      </c>
      <c r="BN30" s="441">
        <f t="shared" si="109"/>
        <v>0.17228005815412573</v>
      </c>
      <c r="BO30" s="444">
        <f t="shared" si="88"/>
        <v>0.55687193369887655</v>
      </c>
      <c r="BP30" s="443">
        <v>77.319999999999993</v>
      </c>
      <c r="BQ30" s="441">
        <f t="shared" si="110"/>
        <v>5.2101617885183193E-2</v>
      </c>
      <c r="BR30" s="442">
        <f t="shared" si="89"/>
        <v>0.38828457672034555</v>
      </c>
      <c r="BS30" s="443">
        <v>77.891000000000005</v>
      </c>
      <c r="BT30" s="441">
        <f t="shared" si="90"/>
        <v>7.3848939472325181E-3</v>
      </c>
      <c r="BU30" s="442">
        <f t="shared" si="91"/>
        <v>0.29714354306920909</v>
      </c>
      <c r="BV30" s="443">
        <v>85.727999999999994</v>
      </c>
      <c r="BW30" s="441">
        <f t="shared" si="92"/>
        <v>0.10061496193398445</v>
      </c>
      <c r="BX30" s="442">
        <f t="shared" si="93"/>
        <v>0.36747662741610387</v>
      </c>
      <c r="BY30" s="443">
        <v>1925.538</v>
      </c>
      <c r="BZ30" s="441">
        <f t="shared" si="94"/>
        <v>21.461016237402017</v>
      </c>
      <c r="CA30" s="444">
        <f t="shared" si="95"/>
        <v>25.201004204596483</v>
      </c>
    </row>
    <row r="31" spans="1:79" s="7" customFormat="1" ht="16.2" customHeight="1">
      <c r="A31" s="173">
        <f t="shared" si="48"/>
        <v>30</v>
      </c>
      <c r="B31" s="119" t="s">
        <v>267</v>
      </c>
      <c r="C31" s="120" t="s">
        <v>117</v>
      </c>
      <c r="D31" s="437">
        <v>87.614999999999995</v>
      </c>
      <c r="E31" s="438">
        <v>28.887</v>
      </c>
      <c r="F31" s="438">
        <v>137.23400000000001</v>
      </c>
      <c r="G31" s="439">
        <v>292.13799999999998</v>
      </c>
      <c r="H31" s="440">
        <v>137.71100000000001</v>
      </c>
      <c r="I31" s="441">
        <f t="shared" si="96"/>
        <v>-0.52860976661714654</v>
      </c>
      <c r="J31" s="442">
        <f t="shared" si="1"/>
        <v>0.57177423957085005</v>
      </c>
      <c r="K31" s="443">
        <v>228.518</v>
      </c>
      <c r="L31" s="441">
        <f>K31/H31-1</f>
        <v>0.65940266209670972</v>
      </c>
      <c r="M31" s="442">
        <f t="shared" si="3"/>
        <v>6.9107557032575206</v>
      </c>
      <c r="N31" s="443">
        <v>187.858</v>
      </c>
      <c r="O31" s="441">
        <f>N31/K31-1</f>
        <v>-0.17792909092500375</v>
      </c>
      <c r="P31" s="442">
        <f t="shared" si="5"/>
        <v>0.3688881763994345</v>
      </c>
      <c r="Q31" s="443">
        <v>117.76</v>
      </c>
      <c r="R31" s="441">
        <f>Q31/N31-1</f>
        <v>-0.37314354459219201</v>
      </c>
      <c r="S31" s="444">
        <f t="shared" si="7"/>
        <v>-0.59690283359234331</v>
      </c>
      <c r="T31" s="440">
        <v>71.923000000000002</v>
      </c>
      <c r="U31" s="441">
        <f t="shared" si="98"/>
        <v>-0.38924082880434785</v>
      </c>
      <c r="V31" s="442">
        <f t="shared" si="9"/>
        <v>-0.47772509095134019</v>
      </c>
      <c r="W31" s="443">
        <v>-26.393999999999998</v>
      </c>
      <c r="X31" s="441">
        <f t="shared" si="99"/>
        <v>-1.3669757935569984</v>
      </c>
      <c r="Y31" s="442">
        <f t="shared" si="11"/>
        <v>-1.1155007482999151</v>
      </c>
      <c r="Z31" s="443">
        <v>22.715</v>
      </c>
      <c r="AA31" s="441">
        <f t="shared" si="100"/>
        <v>-1.8606122603622035</v>
      </c>
      <c r="AB31" s="442">
        <f t="shared" si="13"/>
        <v>-0.87908420189717762</v>
      </c>
      <c r="AC31" s="443">
        <v>30.68</v>
      </c>
      <c r="AD31" s="441">
        <f t="shared" si="101"/>
        <v>0.35064935064935066</v>
      </c>
      <c r="AE31" s="444">
        <f t="shared" si="15"/>
        <v>-0.73947010869565211</v>
      </c>
      <c r="AF31" s="440">
        <v>80.766000000000005</v>
      </c>
      <c r="AG31" s="441">
        <f t="shared" si="102"/>
        <v>1.6325293350717081</v>
      </c>
      <c r="AH31" s="442">
        <f t="shared" si="17"/>
        <v>0.1229509336373622</v>
      </c>
      <c r="AI31" s="443">
        <v>39.21</v>
      </c>
      <c r="AJ31" s="441">
        <f t="shared" si="103"/>
        <v>-0.51452343808038037</v>
      </c>
      <c r="AK31" s="442">
        <f t="shared" si="19"/>
        <v>-2.4855649011138894</v>
      </c>
      <c r="AL31" s="443">
        <v>42.076999999999998</v>
      </c>
      <c r="AM31" s="441">
        <f t="shared" si="104"/>
        <v>7.3119102269828984E-2</v>
      </c>
      <c r="AN31" s="442">
        <f t="shared" si="21"/>
        <v>0.85238828967642521</v>
      </c>
      <c r="AO31" s="443">
        <v>144.911</v>
      </c>
      <c r="AP31" s="441">
        <f t="shared" si="111"/>
        <v>2.4439480000950642</v>
      </c>
      <c r="AQ31" s="444">
        <f t="shared" si="23"/>
        <v>3.7233050847457632</v>
      </c>
      <c r="AR31" s="440">
        <v>133.68199999999999</v>
      </c>
      <c r="AS31" s="441">
        <f t="shared" si="112"/>
        <v>-7.7488941488223939E-2</v>
      </c>
      <c r="AT31" s="442">
        <f t="shared" si="25"/>
        <v>0.65517668325780631</v>
      </c>
      <c r="AU31" s="443">
        <v>109.68913000000001</v>
      </c>
      <c r="AV31" s="441">
        <f t="shared" si="105"/>
        <v>-0.17947719214254709</v>
      </c>
      <c r="AW31" s="442">
        <f t="shared" si="27"/>
        <v>1.7974784493751597</v>
      </c>
      <c r="AX31" s="443">
        <v>105.90593200000001</v>
      </c>
      <c r="AY31" s="441">
        <f t="shared" si="106"/>
        <v>-3.4490181479240434E-2</v>
      </c>
      <c r="AZ31" s="442">
        <f t="shared" si="29"/>
        <v>1.5169553913064147</v>
      </c>
      <c r="BA31" s="443">
        <v>395.921401</v>
      </c>
      <c r="BB31" s="441">
        <f t="shared" si="107"/>
        <v>2.7384251620579665</v>
      </c>
      <c r="BC31" s="444">
        <f t="shared" si="31"/>
        <v>1.7321694074293879</v>
      </c>
      <c r="BD31" s="440">
        <v>379.64014199999997</v>
      </c>
      <c r="BE31" s="441">
        <f t="shared" si="108"/>
        <v>-4.1122452483946526E-2</v>
      </c>
      <c r="BF31" s="442">
        <f t="shared" si="33"/>
        <v>1.8398747924178274</v>
      </c>
      <c r="BG31" s="443">
        <v>302.40014600000001</v>
      </c>
      <c r="BH31" s="441">
        <f t="shared" si="86"/>
        <v>-0.20345581895815423</v>
      </c>
      <c r="BI31" s="442">
        <f t="shared" si="35"/>
        <v>1.756883439589684</v>
      </c>
      <c r="BJ31" s="443">
        <v>248.01011799999998</v>
      </c>
      <c r="BK31" s="441">
        <f t="shared" si="87"/>
        <v>-0.17986111686599526</v>
      </c>
      <c r="BL31" s="442">
        <f t="shared" si="37"/>
        <v>1.3417962838946544</v>
      </c>
      <c r="BM31" s="443">
        <v>472.77800000000002</v>
      </c>
      <c r="BN31" s="441">
        <f t="shared" si="109"/>
        <v>0.90628512986716148</v>
      </c>
      <c r="BO31" s="444">
        <f t="shared" si="88"/>
        <v>0.19412085026441916</v>
      </c>
      <c r="BP31" s="443">
        <v>713.29899999999998</v>
      </c>
      <c r="BQ31" s="441">
        <f t="shared" si="110"/>
        <v>0.50873983137963252</v>
      </c>
      <c r="BR31" s="442">
        <f t="shared" si="89"/>
        <v>0.87888192287105404</v>
      </c>
      <c r="BS31" s="443">
        <v>428.98899999999998</v>
      </c>
      <c r="BT31" s="441">
        <f t="shared" si="90"/>
        <v>-0.39858460477303348</v>
      </c>
      <c r="BU31" s="442">
        <f t="shared" si="91"/>
        <v>0.4186137330767028</v>
      </c>
      <c r="BV31" s="443">
        <v>492.84800000000001</v>
      </c>
      <c r="BW31" s="441">
        <f t="shared" si="92"/>
        <v>0.14885929476047188</v>
      </c>
      <c r="BX31" s="442">
        <f t="shared" si="93"/>
        <v>0.98720924764851747</v>
      </c>
      <c r="BY31" s="443">
        <v>335.04</v>
      </c>
      <c r="BZ31" s="441">
        <f t="shared" si="94"/>
        <v>-0.32019608479693529</v>
      </c>
      <c r="CA31" s="444">
        <f t="shared" si="95"/>
        <v>-0.29133758339009008</v>
      </c>
    </row>
    <row r="32" spans="1:79" s="7" customFormat="1" ht="16.2" customHeight="1">
      <c r="A32" s="173">
        <f t="shared" si="48"/>
        <v>31</v>
      </c>
      <c r="B32" s="119" t="s">
        <v>373</v>
      </c>
      <c r="C32" s="120" t="s">
        <v>430</v>
      </c>
      <c r="D32" s="437"/>
      <c r="E32" s="438"/>
      <c r="F32" s="438"/>
      <c r="G32" s="439"/>
      <c r="H32" s="440"/>
      <c r="I32" s="441"/>
      <c r="J32" s="442"/>
      <c r="K32" s="443"/>
      <c r="L32" s="441"/>
      <c r="M32" s="442"/>
      <c r="N32" s="443"/>
      <c r="O32" s="441"/>
      <c r="P32" s="442"/>
      <c r="Q32" s="443"/>
      <c r="R32" s="441"/>
      <c r="S32" s="444"/>
      <c r="T32" s="440"/>
      <c r="U32" s="441"/>
      <c r="V32" s="442"/>
      <c r="W32" s="443"/>
      <c r="X32" s="441"/>
      <c r="Y32" s="442"/>
      <c r="Z32" s="443"/>
      <c r="AA32" s="441"/>
      <c r="AB32" s="442"/>
      <c r="AC32" s="443"/>
      <c r="AD32" s="441"/>
      <c r="AE32" s="444"/>
      <c r="AF32" s="440"/>
      <c r="AG32" s="441"/>
      <c r="AH32" s="442"/>
      <c r="AI32" s="443"/>
      <c r="AJ32" s="441"/>
      <c r="AK32" s="442"/>
      <c r="AL32" s="443"/>
      <c r="AM32" s="441"/>
      <c r="AN32" s="442"/>
      <c r="AO32" s="443"/>
      <c r="AP32" s="441"/>
      <c r="AQ32" s="444"/>
      <c r="AR32" s="440"/>
      <c r="AS32" s="441"/>
      <c r="AT32" s="442"/>
      <c r="AU32" s="443"/>
      <c r="AV32" s="441"/>
      <c r="AW32" s="442"/>
      <c r="AX32" s="443"/>
      <c r="AY32" s="441"/>
      <c r="AZ32" s="442"/>
      <c r="BA32" s="443"/>
      <c r="BB32" s="441"/>
      <c r="BC32" s="444"/>
      <c r="BD32" s="440" t="s">
        <v>29</v>
      </c>
      <c r="BE32" s="441" t="s">
        <v>29</v>
      </c>
      <c r="BF32" s="442" t="s">
        <v>29</v>
      </c>
      <c r="BG32" s="443" t="s">
        <v>29</v>
      </c>
      <c r="BH32" s="441" t="s">
        <v>29</v>
      </c>
      <c r="BI32" s="442" t="s">
        <v>29</v>
      </c>
      <c r="BJ32" s="443" t="s">
        <v>29</v>
      </c>
      <c r="BK32" s="441" t="s">
        <v>29</v>
      </c>
      <c r="BL32" s="442" t="s">
        <v>29</v>
      </c>
      <c r="BM32" s="443" t="s">
        <v>29</v>
      </c>
      <c r="BN32" s="441" t="s">
        <v>29</v>
      </c>
      <c r="BO32" s="444" t="s">
        <v>29</v>
      </c>
      <c r="BP32" s="443">
        <v>0</v>
      </c>
      <c r="BQ32" s="441" t="s">
        <v>29</v>
      </c>
      <c r="BR32" s="442" t="s">
        <v>29</v>
      </c>
      <c r="BS32" s="443">
        <v>58.679000000000002</v>
      </c>
      <c r="BT32" s="441" t="s">
        <v>29</v>
      </c>
      <c r="BU32" s="442" t="s">
        <v>29</v>
      </c>
      <c r="BV32" s="443">
        <v>92.209000000000003</v>
      </c>
      <c r="BW32" s="441">
        <f t="shared" ref="BW32" si="113">BV32/BS32-1</f>
        <v>0.57141396410981793</v>
      </c>
      <c r="BX32" s="442" t="s">
        <v>379</v>
      </c>
      <c r="BY32" s="443">
        <v>113.511</v>
      </c>
      <c r="BZ32" s="441">
        <f t="shared" si="94"/>
        <v>0.23101866412172334</v>
      </c>
      <c r="CA32" s="444" t="s">
        <v>29</v>
      </c>
    </row>
    <row r="33" spans="1:79" ht="16.2" customHeight="1">
      <c r="A33" s="173">
        <f t="shared" si="48"/>
        <v>32</v>
      </c>
      <c r="B33" s="119" t="s">
        <v>85</v>
      </c>
      <c r="C33" s="120" t="s">
        <v>86</v>
      </c>
      <c r="D33" s="437">
        <v>1.0960000000000001</v>
      </c>
      <c r="E33" s="438">
        <v>2.9609999999999999</v>
      </c>
      <c r="F33" s="438">
        <v>2.762</v>
      </c>
      <c r="G33" s="439">
        <v>0</v>
      </c>
      <c r="H33" s="440">
        <v>2.15</v>
      </c>
      <c r="I33" s="441" t="s">
        <v>29</v>
      </c>
      <c r="J33" s="442">
        <f t="shared" si="1"/>
        <v>0.96167883211678817</v>
      </c>
      <c r="K33" s="443">
        <v>0.33</v>
      </c>
      <c r="L33" s="441" t="s">
        <v>29</v>
      </c>
      <c r="M33" s="442">
        <f t="shared" si="3"/>
        <v>-0.88855116514690979</v>
      </c>
      <c r="N33" s="443">
        <v>0</v>
      </c>
      <c r="O33" s="441" t="s">
        <v>29</v>
      </c>
      <c r="P33" s="442">
        <f t="shared" si="5"/>
        <v>-1</v>
      </c>
      <c r="Q33" s="443">
        <v>0.1</v>
      </c>
      <c r="R33" s="441" t="s">
        <v>29</v>
      </c>
      <c r="S33" s="444">
        <f t="shared" si="7"/>
        <v>0</v>
      </c>
      <c r="T33" s="440" t="s">
        <v>29</v>
      </c>
      <c r="U33" s="441" t="s">
        <v>29</v>
      </c>
      <c r="V33" s="442">
        <f t="shared" si="9"/>
        <v>0</v>
      </c>
      <c r="W33" s="443">
        <v>0</v>
      </c>
      <c r="X33" s="441" t="s">
        <v>29</v>
      </c>
      <c r="Y33" s="442">
        <f t="shared" si="11"/>
        <v>-1</v>
      </c>
      <c r="Z33" s="443">
        <v>0.06</v>
      </c>
      <c r="AA33" s="441" t="s">
        <v>29</v>
      </c>
      <c r="AB33" s="442">
        <f t="shared" si="13"/>
        <v>0</v>
      </c>
      <c r="AC33" s="443">
        <v>0</v>
      </c>
      <c r="AD33" s="441" t="s">
        <v>29</v>
      </c>
      <c r="AE33" s="444">
        <f t="shared" si="15"/>
        <v>-1</v>
      </c>
      <c r="AF33" s="440">
        <v>0</v>
      </c>
      <c r="AG33" s="441" t="s">
        <v>29</v>
      </c>
      <c r="AH33" s="442">
        <f t="shared" si="17"/>
        <v>0</v>
      </c>
      <c r="AI33" s="443">
        <v>0</v>
      </c>
      <c r="AJ33" s="441" t="s">
        <v>29</v>
      </c>
      <c r="AK33" s="442">
        <f t="shared" si="19"/>
        <v>0</v>
      </c>
      <c r="AL33" s="443">
        <v>3.5390000000000001</v>
      </c>
      <c r="AM33" s="441" t="s">
        <v>29</v>
      </c>
      <c r="AN33" s="442">
        <f t="shared" si="21"/>
        <v>57.983333333333341</v>
      </c>
      <c r="AO33" s="443">
        <v>10.510999999999999</v>
      </c>
      <c r="AP33" s="441">
        <f t="shared" si="111"/>
        <v>1.970048036168409</v>
      </c>
      <c r="AQ33" s="444">
        <f t="shared" si="23"/>
        <v>0</v>
      </c>
      <c r="AR33" s="440">
        <v>2.2970000000000002</v>
      </c>
      <c r="AS33" s="441" t="s">
        <v>29</v>
      </c>
      <c r="AT33" s="442">
        <f t="shared" si="25"/>
        <v>0</v>
      </c>
      <c r="AU33" s="443" t="s">
        <v>29</v>
      </c>
      <c r="AV33" s="441" t="s">
        <v>29</v>
      </c>
      <c r="AW33" s="442">
        <f t="shared" si="27"/>
        <v>0</v>
      </c>
      <c r="AX33" s="443" t="s">
        <v>29</v>
      </c>
      <c r="AY33" s="441" t="s">
        <v>29</v>
      </c>
      <c r="AZ33" s="442">
        <f t="shared" si="29"/>
        <v>0</v>
      </c>
      <c r="BA33" s="443" t="s">
        <v>29</v>
      </c>
      <c r="BB33" s="441" t="s">
        <v>29</v>
      </c>
      <c r="BC33" s="444">
        <f t="shared" si="31"/>
        <v>0</v>
      </c>
      <c r="BD33" s="440">
        <v>1.76</v>
      </c>
      <c r="BE33" s="441" t="s">
        <v>29</v>
      </c>
      <c r="BF33" s="442">
        <f t="shared" si="33"/>
        <v>-0.23378319547235527</v>
      </c>
      <c r="BG33" s="443">
        <v>0</v>
      </c>
      <c r="BH33" s="441" t="s">
        <v>29</v>
      </c>
      <c r="BI33" s="442">
        <f t="shared" si="35"/>
        <v>0</v>
      </c>
      <c r="BJ33" s="443">
        <v>0</v>
      </c>
      <c r="BK33" s="441" t="s">
        <v>29</v>
      </c>
      <c r="BL33" s="442">
        <f t="shared" si="37"/>
        <v>0</v>
      </c>
      <c r="BM33" s="443">
        <v>0</v>
      </c>
      <c r="BN33" s="441" t="s">
        <v>29</v>
      </c>
      <c r="BO33" s="444">
        <f t="shared" si="88"/>
        <v>0</v>
      </c>
      <c r="BP33" s="443">
        <v>0</v>
      </c>
      <c r="BQ33" s="441" t="s">
        <v>29</v>
      </c>
      <c r="BR33" s="442">
        <f t="shared" si="89"/>
        <v>-1</v>
      </c>
      <c r="BS33" s="443">
        <v>0.6</v>
      </c>
      <c r="BT33" s="441" t="s">
        <v>29</v>
      </c>
      <c r="BU33" s="442">
        <f t="shared" si="91"/>
        <v>0</v>
      </c>
      <c r="BV33" s="443">
        <v>0</v>
      </c>
      <c r="BW33" s="441" t="s">
        <v>29</v>
      </c>
      <c r="BX33" s="441" t="s">
        <v>29</v>
      </c>
      <c r="BY33" s="443">
        <v>0</v>
      </c>
      <c r="BZ33" s="441" t="s">
        <v>29</v>
      </c>
      <c r="CA33" s="444" t="s">
        <v>29</v>
      </c>
    </row>
    <row r="34" spans="1:79" s="7" customFormat="1" ht="16.2" customHeight="1">
      <c r="A34" s="173">
        <f t="shared" si="48"/>
        <v>33</v>
      </c>
      <c r="B34" s="119" t="s">
        <v>101</v>
      </c>
      <c r="C34" s="120" t="s">
        <v>118</v>
      </c>
      <c r="D34" s="437" t="s">
        <v>29</v>
      </c>
      <c r="E34" s="438" t="s">
        <v>29</v>
      </c>
      <c r="F34" s="438" t="s">
        <v>29</v>
      </c>
      <c r="G34" s="439" t="s">
        <v>29</v>
      </c>
      <c r="H34" s="440" t="s">
        <v>29</v>
      </c>
      <c r="I34" s="441" t="s">
        <v>29</v>
      </c>
      <c r="J34" s="442">
        <f t="shared" si="1"/>
        <v>0</v>
      </c>
      <c r="K34" s="443" t="s">
        <v>29</v>
      </c>
      <c r="L34" s="441" t="s">
        <v>29</v>
      </c>
      <c r="M34" s="442">
        <f t="shared" si="3"/>
        <v>0</v>
      </c>
      <c r="N34" s="443" t="s">
        <v>29</v>
      </c>
      <c r="O34" s="441" t="s">
        <v>29</v>
      </c>
      <c r="P34" s="442">
        <f t="shared" si="5"/>
        <v>0</v>
      </c>
      <c r="Q34" s="443" t="s">
        <v>29</v>
      </c>
      <c r="R34" s="441" t="s">
        <v>29</v>
      </c>
      <c r="S34" s="444">
        <f t="shared" si="7"/>
        <v>0</v>
      </c>
      <c r="T34" s="440" t="s">
        <v>29</v>
      </c>
      <c r="U34" s="441" t="s">
        <v>29</v>
      </c>
      <c r="V34" s="442">
        <f t="shared" si="9"/>
        <v>0</v>
      </c>
      <c r="W34" s="443" t="s">
        <v>29</v>
      </c>
      <c r="X34" s="441" t="s">
        <v>29</v>
      </c>
      <c r="Y34" s="442">
        <f t="shared" si="11"/>
        <v>0</v>
      </c>
      <c r="Z34" s="443" t="s">
        <v>29</v>
      </c>
      <c r="AA34" s="441" t="s">
        <v>29</v>
      </c>
      <c r="AB34" s="442">
        <f t="shared" si="13"/>
        <v>0</v>
      </c>
      <c r="AC34" s="443" t="s">
        <v>29</v>
      </c>
      <c r="AD34" s="441" t="s">
        <v>29</v>
      </c>
      <c r="AE34" s="444">
        <f t="shared" si="15"/>
        <v>0</v>
      </c>
      <c r="AF34" s="440" t="s">
        <v>29</v>
      </c>
      <c r="AG34" s="441" t="s">
        <v>29</v>
      </c>
      <c r="AH34" s="442">
        <f t="shared" si="17"/>
        <v>0</v>
      </c>
      <c r="AI34" s="443" t="s">
        <v>29</v>
      </c>
      <c r="AJ34" s="441" t="s">
        <v>29</v>
      </c>
      <c r="AK34" s="442">
        <f t="shared" si="19"/>
        <v>0</v>
      </c>
      <c r="AL34" s="443" t="s">
        <v>29</v>
      </c>
      <c r="AM34" s="441" t="s">
        <v>29</v>
      </c>
      <c r="AN34" s="442">
        <f t="shared" si="21"/>
        <v>0</v>
      </c>
      <c r="AO34" s="443" t="s">
        <v>29</v>
      </c>
      <c r="AP34" s="441" t="s">
        <v>29</v>
      </c>
      <c r="AQ34" s="444">
        <f t="shared" si="23"/>
        <v>0</v>
      </c>
      <c r="AR34" s="440" t="s">
        <v>29</v>
      </c>
      <c r="AS34" s="441" t="s">
        <v>29</v>
      </c>
      <c r="AT34" s="442">
        <f t="shared" si="25"/>
        <v>0</v>
      </c>
      <c r="AU34" s="443" t="s">
        <v>29</v>
      </c>
      <c r="AV34" s="441" t="s">
        <v>29</v>
      </c>
      <c r="AW34" s="442">
        <f t="shared" si="27"/>
        <v>0</v>
      </c>
      <c r="AX34" s="443" t="s">
        <v>29</v>
      </c>
      <c r="AY34" s="441" t="s">
        <v>29</v>
      </c>
      <c r="AZ34" s="442">
        <f t="shared" si="29"/>
        <v>0</v>
      </c>
      <c r="BA34" s="443" t="s">
        <v>29</v>
      </c>
      <c r="BB34" s="441" t="s">
        <v>29</v>
      </c>
      <c r="BC34" s="444">
        <f t="shared" si="31"/>
        <v>0</v>
      </c>
      <c r="BD34" s="440">
        <v>4.2447929999999996</v>
      </c>
      <c r="BE34" s="441"/>
      <c r="BF34" s="442">
        <f t="shared" si="33"/>
        <v>0</v>
      </c>
      <c r="BG34" s="443">
        <v>7.1678649999999999</v>
      </c>
      <c r="BH34" s="441">
        <f>BG34/BD34-1</f>
        <v>0.68862533461584596</v>
      </c>
      <c r="BI34" s="442">
        <f t="shared" si="35"/>
        <v>0</v>
      </c>
      <c r="BJ34" s="443">
        <v>10.040430000000001</v>
      </c>
      <c r="BK34" s="441">
        <f>BJ34/BG34-1</f>
        <v>0.40075601312245701</v>
      </c>
      <c r="BL34" s="442">
        <f t="shared" si="37"/>
        <v>0</v>
      </c>
      <c r="BM34" s="443">
        <v>10.085000000000001</v>
      </c>
      <c r="BN34" s="441" t="s">
        <v>29</v>
      </c>
      <c r="BO34" s="444">
        <f t="shared" si="88"/>
        <v>0</v>
      </c>
      <c r="BP34" s="443">
        <v>16.366</v>
      </c>
      <c r="BQ34" s="441"/>
      <c r="BR34" s="442">
        <f t="shared" si="89"/>
        <v>2.8555472551900651</v>
      </c>
      <c r="BS34" s="443">
        <v>18.577000000000002</v>
      </c>
      <c r="BT34" s="441">
        <f>BS34/BP34-1</f>
        <v>0.13509715263350852</v>
      </c>
      <c r="BU34" s="442">
        <f t="shared" si="91"/>
        <v>1.5917061775019481</v>
      </c>
      <c r="BV34" s="443">
        <v>13.849</v>
      </c>
      <c r="BW34" s="441">
        <f>BV34/BS34-1</f>
        <v>-0.25450826290574369</v>
      </c>
      <c r="BX34" s="442">
        <f t="shared" ref="BX34:BX35" si="114">IFERROR(BV34/BJ34-1,)</f>
        <v>0.37932339551194505</v>
      </c>
      <c r="BY34" s="443">
        <v>12.118</v>
      </c>
      <c r="BZ34" s="441">
        <f>BY34/BV34-1</f>
        <v>-0.12499097407755067</v>
      </c>
      <c r="CA34" s="444">
        <f t="shared" ref="CA34:CA35" si="115">IFERROR(BY34/BM34-1,)</f>
        <v>0.20158651462568167</v>
      </c>
    </row>
    <row r="35" spans="1:79" s="7" customFormat="1" ht="16.2" customHeight="1">
      <c r="A35" s="173">
        <f t="shared" si="48"/>
        <v>34</v>
      </c>
      <c r="B35" s="121" t="s">
        <v>268</v>
      </c>
      <c r="C35" s="122" t="s">
        <v>38</v>
      </c>
      <c r="D35" s="446">
        <f t="shared" ref="D35" si="116">SUM(D3:D34)</f>
        <v>3760.3820000000001</v>
      </c>
      <c r="E35" s="447">
        <f t="shared" ref="E35" si="117">SUM(E3:E34)</f>
        <v>4232.9440000000013</v>
      </c>
      <c r="F35" s="447">
        <f t="shared" ref="F35" si="118">SUM(F3:F34)</f>
        <v>4415.6090000000013</v>
      </c>
      <c r="G35" s="448">
        <f t="shared" ref="G35" si="119">SUM(G3:G34)</f>
        <v>4862.1870000000008</v>
      </c>
      <c r="H35" s="449">
        <f t="shared" ref="H35" si="120">SUM(H3:H34)</f>
        <v>4830.2240000000011</v>
      </c>
      <c r="I35" s="450">
        <f>H35/G35-1</f>
        <v>-6.5737907653489192E-3</v>
      </c>
      <c r="J35" s="451">
        <f t="shared" si="1"/>
        <v>0.28450354245925036</v>
      </c>
      <c r="K35" s="452">
        <f t="shared" ref="K35" si="121">SUM(K3:K34)</f>
        <v>6707.0320000000002</v>
      </c>
      <c r="L35" s="450">
        <f>K35/H35-1</f>
        <v>0.38855506494108738</v>
      </c>
      <c r="M35" s="451">
        <f t="shared" si="3"/>
        <v>0.58448399033863851</v>
      </c>
      <c r="N35" s="452">
        <f t="shared" ref="N35" si="122">SUM(N3:N34)</f>
        <v>5285.7719999999999</v>
      </c>
      <c r="O35" s="450">
        <f>N35/K35-1</f>
        <v>-0.21190595184278238</v>
      </c>
      <c r="P35" s="451">
        <f t="shared" si="5"/>
        <v>0.19706522928094361</v>
      </c>
      <c r="Q35" s="452">
        <f t="shared" ref="Q35" si="123">SUM(Q3:Q34)</f>
        <v>5372.558</v>
      </c>
      <c r="R35" s="450">
        <f>Q35/N35-1</f>
        <v>1.641879369749577E-2</v>
      </c>
      <c r="S35" s="453">
        <f t="shared" si="7"/>
        <v>0.10496737373531695</v>
      </c>
      <c r="T35" s="449">
        <f t="shared" ref="T35" si="124">SUM(T3:T34)</f>
        <v>4085.2219999999998</v>
      </c>
      <c r="U35" s="450">
        <f t="shared" ref="U35" si="125">T35/Q35-1</f>
        <v>-0.23961323451510441</v>
      </c>
      <c r="V35" s="451">
        <f t="shared" si="9"/>
        <v>-0.15423756745028827</v>
      </c>
      <c r="W35" s="452">
        <f t="shared" ref="W35" si="126">SUM(W3:W34)</f>
        <v>5035.0409999999983</v>
      </c>
      <c r="X35" s="450">
        <f t="shared" ref="X35" si="127">W35/T35-1</f>
        <v>0.23250119577344841</v>
      </c>
      <c r="Y35" s="451">
        <f t="shared" si="11"/>
        <v>-0.24928925342834229</v>
      </c>
      <c r="Z35" s="452">
        <f t="shared" ref="Z35" si="128">SUM(Z3:Z34)</f>
        <v>4124.8320000000003</v>
      </c>
      <c r="AA35" s="450">
        <f t="shared" ref="AA35" si="129">Z35/W35-1</f>
        <v>-0.18077489339212893</v>
      </c>
      <c r="AB35" s="451">
        <f t="shared" si="13"/>
        <v>-0.21963489912164191</v>
      </c>
      <c r="AC35" s="452">
        <f t="shared" ref="AC35" si="130">SUM(AC3:AC34)</f>
        <v>7105.5919999999987</v>
      </c>
      <c r="AD35" s="450">
        <f t="shared" ref="AD35" si="131">AC35/Z35-1</f>
        <v>0.72263791591996918</v>
      </c>
      <c r="AE35" s="453">
        <f t="shared" si="15"/>
        <v>0.32257148270898117</v>
      </c>
      <c r="AF35" s="449">
        <f t="shared" ref="AF35" si="132">SUM(AF3:AF34)</f>
        <v>5831.9049999999997</v>
      </c>
      <c r="AG35" s="450">
        <f t="shared" ref="AG35" si="133">AF35/AC35-1</f>
        <v>-0.17925135583354623</v>
      </c>
      <c r="AH35" s="451">
        <f t="shared" si="17"/>
        <v>0.42756134183160666</v>
      </c>
      <c r="AI35" s="452">
        <f t="shared" ref="AI35" si="134">SUM(AI3:AI34)</f>
        <v>6960.610999999999</v>
      </c>
      <c r="AJ35" s="450">
        <f t="shared" ref="AJ35" si="135">AI35/AF35-1</f>
        <v>0.19353984675676283</v>
      </c>
      <c r="AK35" s="451">
        <f t="shared" si="19"/>
        <v>0.38243382725185371</v>
      </c>
      <c r="AL35" s="452">
        <f t="shared" ref="AL35" si="136">SUM(AL3:AL34)</f>
        <v>5832.5299999999979</v>
      </c>
      <c r="AM35" s="450">
        <f t="shared" ref="AM35" si="137">AL35/AI35-1</f>
        <v>-0.16206637606957219</v>
      </c>
      <c r="AN35" s="451">
        <f t="shared" si="21"/>
        <v>0.41400425520360518</v>
      </c>
      <c r="AO35" s="452">
        <f t="shared" ref="AO35" si="138">SUM(AO3:AO34)</f>
        <v>7514.8970000000008</v>
      </c>
      <c r="AP35" s="450">
        <f t="shared" ref="AP35" si="139">AO35/AL35-1</f>
        <v>0.28844549449381374</v>
      </c>
      <c r="AQ35" s="453">
        <f t="shared" si="23"/>
        <v>5.7603222926394082E-2</v>
      </c>
      <c r="AR35" s="449">
        <f t="shared" ref="AR35" si="140">SUM(AR3:AR34)</f>
        <v>9876.724000000002</v>
      </c>
      <c r="AS35" s="450">
        <f t="shared" ref="AS35" si="141">AR35/AO35-1</f>
        <v>0.31428601083953667</v>
      </c>
      <c r="AT35" s="451">
        <f t="shared" si="25"/>
        <v>0.6935673677811971</v>
      </c>
      <c r="AU35" s="452">
        <f t="shared" ref="AU35" si="142">SUM(AU3:AU34)</f>
        <v>9144.9521890000015</v>
      </c>
      <c r="AV35" s="450">
        <f t="shared" ref="AV35" si="143">AU35/AR35-1</f>
        <v>-7.4090539636421981E-2</v>
      </c>
      <c r="AW35" s="451">
        <f t="shared" si="27"/>
        <v>0.31381457590432826</v>
      </c>
      <c r="AX35" s="452">
        <f t="shared" ref="AX35" si="144">SUM(AX3:AX34)</f>
        <v>8471.9285869999985</v>
      </c>
      <c r="AY35" s="450">
        <f t="shared" ref="AY35" si="145">AX35/AU35-1</f>
        <v>-7.3595092471839152E-2</v>
      </c>
      <c r="AZ35" s="451">
        <f t="shared" si="29"/>
        <v>0.45253064913510976</v>
      </c>
      <c r="BA35" s="452">
        <f t="shared" ref="BA35" si="146">SUM(BA3:BA34)</f>
        <v>11797.211579999997</v>
      </c>
      <c r="BB35" s="450">
        <f t="shared" ref="BB35" si="147">BA35/AX35-1</f>
        <v>0.39250602254870026</v>
      </c>
      <c r="BC35" s="453">
        <f t="shared" si="31"/>
        <v>0.56984341635021685</v>
      </c>
      <c r="BD35" s="449">
        <f t="shared" ref="BD35" si="148">SUM(BD3:BD34)</f>
        <v>10318.627559000002</v>
      </c>
      <c r="BE35" s="450">
        <f t="shared" ref="BE35" si="149">BD35/BA35-1</f>
        <v>-0.1253333477130022</v>
      </c>
      <c r="BF35" s="451">
        <f t="shared" si="33"/>
        <v>4.47419163479712E-2</v>
      </c>
      <c r="BG35" s="452">
        <f t="shared" ref="BG35" si="150">SUM(BG3:BG34)</f>
        <v>13174.373552999999</v>
      </c>
      <c r="BH35" s="450">
        <f t="shared" ref="BH35" si="151">BG35/BD35-1</f>
        <v>0.27675637846907164</v>
      </c>
      <c r="BI35" s="451">
        <f t="shared" si="35"/>
        <v>0.44061699620986361</v>
      </c>
      <c r="BJ35" s="452">
        <f t="shared" ref="BJ35" si="152">SUM(BJ3:BJ34)</f>
        <v>12348.211809999993</v>
      </c>
      <c r="BK35" s="450">
        <f t="shared" ref="BK35" si="153">BJ35/BG35-1</f>
        <v>-6.2709755395684574E-2</v>
      </c>
      <c r="BL35" s="451">
        <f t="shared" si="37"/>
        <v>0.45754436940699339</v>
      </c>
      <c r="BM35" s="452">
        <f t="shared" ref="BM35" si="154">SUM(BM3:BM34)</f>
        <v>14985.468999999997</v>
      </c>
      <c r="BN35" s="450">
        <f t="shared" ref="BN35" si="155">BM35/BJ35-1</f>
        <v>0.21357401626883865</v>
      </c>
      <c r="BO35" s="453">
        <f t="shared" si="88"/>
        <v>0.27025516990854892</v>
      </c>
      <c r="BP35" s="452">
        <f t="shared" ref="BP35" si="156">SUM(BP3:BP34)</f>
        <v>13694.299000000001</v>
      </c>
      <c r="BQ35" s="450">
        <f t="shared" ref="BQ35" si="157">BP35/BM35-1</f>
        <v>-8.616146748560205E-2</v>
      </c>
      <c r="BR35" s="451">
        <f t="shared" si="89"/>
        <v>0.32714345214017415</v>
      </c>
      <c r="BS35" s="452">
        <f t="shared" ref="BS35" si="158">SUM(BS3:BS34)</f>
        <v>16325.518</v>
      </c>
      <c r="BT35" s="450">
        <f t="shared" ref="BT35" si="159">BS35/BP35-1</f>
        <v>0.19213973639687576</v>
      </c>
      <c r="BU35" s="451">
        <f t="shared" si="91"/>
        <v>0.2391874220298269</v>
      </c>
      <c r="BV35" s="452">
        <f t="shared" ref="BV35" si="160">SUM(BV3:BV34)</f>
        <v>17648.23</v>
      </c>
      <c r="BW35" s="450">
        <f t="shared" ref="BW35" si="161">BV35/BS35-1</f>
        <v>8.102113513335385E-2</v>
      </c>
      <c r="BX35" s="451">
        <f t="shared" si="114"/>
        <v>0.42921341742031616</v>
      </c>
      <c r="BY35" s="452">
        <f>SUM(BY3:BY34)</f>
        <v>21003.691999999988</v>
      </c>
      <c r="BZ35" s="450">
        <f>BY35/BV35-1</f>
        <v>0.1901302283571773</v>
      </c>
      <c r="CA35" s="453">
        <f t="shared" si="115"/>
        <v>0.40160391376472715</v>
      </c>
    </row>
    <row r="36" spans="1:79" s="8" customFormat="1" ht="16.2" customHeight="1">
      <c r="A36" s="173"/>
      <c r="B36" s="111"/>
      <c r="C36" s="111"/>
      <c r="D36" s="410"/>
      <c r="E36" s="410"/>
      <c r="F36" s="410"/>
      <c r="G36" s="410"/>
      <c r="H36" s="410"/>
      <c r="I36" s="411"/>
      <c r="J36" s="411"/>
      <c r="K36" s="410"/>
      <c r="L36" s="411"/>
      <c r="M36" s="411"/>
      <c r="N36" s="410"/>
      <c r="O36" s="411"/>
      <c r="P36" s="411"/>
      <c r="Q36" s="410"/>
      <c r="R36" s="411"/>
      <c r="S36" s="411"/>
      <c r="T36" s="410"/>
      <c r="U36" s="411"/>
      <c r="V36" s="411"/>
      <c r="W36" s="410"/>
      <c r="X36" s="411"/>
      <c r="Y36" s="411"/>
      <c r="Z36" s="410"/>
      <c r="AA36" s="411"/>
      <c r="AB36" s="411"/>
      <c r="AC36" s="410"/>
      <c r="AD36" s="411"/>
      <c r="AE36" s="411"/>
      <c r="AF36" s="410"/>
      <c r="AG36" s="411"/>
      <c r="AH36" s="411"/>
      <c r="AI36" s="410"/>
      <c r="AJ36" s="411"/>
      <c r="AK36" s="411"/>
      <c r="AL36" s="410"/>
      <c r="AM36" s="411"/>
      <c r="AN36" s="411"/>
      <c r="AO36" s="410"/>
      <c r="AP36" s="411"/>
      <c r="AQ36" s="411"/>
      <c r="AR36" s="410"/>
      <c r="AS36" s="411"/>
      <c r="AT36" s="411"/>
      <c r="AU36" s="410"/>
      <c r="AV36" s="411"/>
      <c r="AW36" s="411"/>
      <c r="AX36" s="410"/>
      <c r="AY36" s="411"/>
      <c r="AZ36" s="411"/>
      <c r="BA36" s="410"/>
      <c r="BB36" s="411"/>
      <c r="BC36" s="411"/>
      <c r="BD36" s="410"/>
      <c r="BE36" s="411"/>
      <c r="BF36" s="411"/>
      <c r="BG36" s="410"/>
      <c r="BH36" s="411"/>
      <c r="BI36" s="411"/>
      <c r="BJ36" s="410"/>
      <c r="BK36" s="411"/>
      <c r="BL36" s="411"/>
      <c r="BM36" s="410"/>
      <c r="BN36" s="411"/>
      <c r="BO36" s="411"/>
      <c r="BP36" s="410"/>
      <c r="BQ36" s="411"/>
      <c r="BR36" s="411"/>
      <c r="BS36" s="410"/>
      <c r="BT36" s="411"/>
      <c r="BU36" s="411"/>
      <c r="BV36" s="410"/>
      <c r="BW36" s="411"/>
      <c r="BX36" s="411"/>
      <c r="BY36" s="410"/>
      <c r="BZ36" s="411"/>
      <c r="CA36" s="411"/>
    </row>
    <row r="37" spans="1:79" ht="16.2" customHeight="1">
      <c r="B37" s="111"/>
      <c r="C37" s="111"/>
    </row>
    <row r="38" spans="1:79" ht="16.2" customHeight="1">
      <c r="B38" s="111"/>
      <c r="C38" s="111"/>
    </row>
    <row r="39" spans="1:79" ht="16.2" customHeight="1">
      <c r="B39" s="111"/>
      <c r="C39" s="111"/>
    </row>
    <row r="40" spans="1:79" ht="16.2" customHeight="1">
      <c r="B40" s="111"/>
      <c r="C40" s="111"/>
    </row>
    <row r="41" spans="1:79" ht="16.2" customHeight="1">
      <c r="B41" s="111"/>
      <c r="C41" s="111"/>
    </row>
    <row r="42" spans="1:79" ht="16.2" customHeight="1">
      <c r="B42" s="111"/>
      <c r="C42" s="111"/>
    </row>
    <row r="43" spans="1:79" ht="16.2" customHeight="1">
      <c r="B43" s="111"/>
      <c r="C43" s="111"/>
    </row>
    <row r="44" spans="1:79" ht="16.2" customHeight="1">
      <c r="B44" s="111"/>
      <c r="C44" s="111"/>
    </row>
    <row r="45" spans="1:79" ht="16.2" customHeight="1">
      <c r="B45" s="111"/>
      <c r="C45" s="111"/>
    </row>
    <row r="46" spans="1:79" ht="16.2" customHeight="1">
      <c r="B46" s="111"/>
      <c r="C46" s="111"/>
    </row>
    <row r="47" spans="1:79" ht="16.2" customHeight="1">
      <c r="B47" s="111"/>
      <c r="C47" s="111"/>
    </row>
    <row r="48" spans="1:79" ht="16.2" customHeight="1">
      <c r="B48" s="111"/>
      <c r="C48" s="111"/>
    </row>
    <row r="49" spans="2:3" ht="16.2" customHeight="1">
      <c r="B49" s="111"/>
      <c r="C49" s="111"/>
    </row>
    <row r="50" spans="2:3" ht="16.2" customHeight="1">
      <c r="B50" s="111"/>
      <c r="C50" s="111"/>
    </row>
    <row r="51" spans="2:3" ht="16.2" customHeight="1">
      <c r="B51" s="111"/>
      <c r="C51" s="111"/>
    </row>
    <row r="52" spans="2:3" ht="16.2" customHeight="1">
      <c r="B52" s="111"/>
      <c r="C52" s="111"/>
    </row>
    <row r="53" spans="2:3" ht="16.2" customHeight="1">
      <c r="B53" s="111"/>
      <c r="C53" s="111"/>
    </row>
    <row r="54" spans="2:3" ht="16.2" customHeight="1">
      <c r="B54" s="111"/>
      <c r="C54" s="111"/>
    </row>
    <row r="55" spans="2:3" ht="16.2" customHeight="1">
      <c r="B55" s="111"/>
      <c r="C55" s="111"/>
    </row>
    <row r="56" spans="2:3" ht="16.2" customHeight="1">
      <c r="B56" s="111"/>
      <c r="C56" s="111"/>
    </row>
    <row r="57" spans="2:3" ht="16.2" customHeight="1">
      <c r="B57" s="111"/>
      <c r="C57" s="111"/>
    </row>
    <row r="58" spans="2:3" ht="16.2" customHeight="1">
      <c r="B58" s="111"/>
      <c r="C58" s="111"/>
    </row>
    <row r="59" spans="2:3" ht="16.2" customHeight="1">
      <c r="B59" s="111"/>
      <c r="C59" s="111"/>
    </row>
    <row r="60" spans="2:3" ht="16.2" customHeight="1">
      <c r="B60" s="111"/>
      <c r="C60" s="111"/>
    </row>
    <row r="61" spans="2:3" ht="16.2" customHeight="1">
      <c r="B61" s="111"/>
      <c r="C61" s="111"/>
    </row>
    <row r="62" spans="2:3" ht="16.2" customHeight="1">
      <c r="B62" s="111"/>
      <c r="C62" s="111"/>
    </row>
    <row r="63" spans="2:3" ht="16.2" customHeight="1">
      <c r="B63" s="111"/>
      <c r="C63" s="111"/>
    </row>
    <row r="64" spans="2:3" ht="16.2" customHeight="1">
      <c r="B64" s="111"/>
      <c r="C64" s="111"/>
    </row>
    <row r="65" spans="2:3" ht="16.2" customHeight="1">
      <c r="B65" s="111"/>
      <c r="C65" s="111"/>
    </row>
    <row r="66" spans="2:3" ht="16.2" customHeight="1">
      <c r="B66" s="111"/>
      <c r="C66" s="111"/>
    </row>
    <row r="67" spans="2:3" ht="16.2" customHeight="1">
      <c r="B67" s="111"/>
      <c r="C67" s="111"/>
    </row>
    <row r="68" spans="2:3" ht="16.2" customHeight="1">
      <c r="B68" s="111"/>
      <c r="C68" s="111"/>
    </row>
    <row r="69" spans="2:3" ht="16.2" customHeight="1">
      <c r="B69" s="111"/>
      <c r="C69" s="111"/>
    </row>
    <row r="70" spans="2:3" ht="16.2" customHeight="1">
      <c r="B70" s="111"/>
      <c r="C70" s="111"/>
    </row>
    <row r="71" spans="2:3" ht="16.2" customHeight="1">
      <c r="B71" s="111"/>
      <c r="C71" s="111"/>
    </row>
    <row r="72" spans="2:3" ht="16.2" customHeight="1">
      <c r="B72" s="111"/>
      <c r="C72" s="111"/>
    </row>
    <row r="73" spans="2:3" ht="16.2" customHeight="1">
      <c r="B73" s="111"/>
      <c r="C73" s="111"/>
    </row>
    <row r="74" spans="2:3" ht="16.2" customHeight="1">
      <c r="B74" s="111"/>
      <c r="C74" s="111"/>
    </row>
    <row r="75" spans="2:3" ht="16.2" customHeight="1">
      <c r="B75" s="111"/>
      <c r="C75" s="111"/>
    </row>
    <row r="76" spans="2:3" ht="16.2" customHeight="1">
      <c r="B76" s="111"/>
      <c r="C76" s="111"/>
    </row>
    <row r="77" spans="2:3" ht="16.2" customHeight="1">
      <c r="B77" s="111"/>
      <c r="C77" s="111"/>
    </row>
    <row r="78" spans="2:3" ht="16.2" customHeight="1">
      <c r="B78" s="111"/>
      <c r="C78" s="111"/>
    </row>
    <row r="79" spans="2:3" ht="16.2" customHeight="1">
      <c r="B79" s="111"/>
      <c r="C79" s="111"/>
    </row>
    <row r="80" spans="2:3" ht="16.2" customHeight="1">
      <c r="B80" s="111"/>
      <c r="C80" s="111"/>
    </row>
    <row r="81" spans="2:3" ht="16.2" customHeight="1">
      <c r="B81" s="111"/>
      <c r="C81" s="111"/>
    </row>
    <row r="82" spans="2:3" ht="16.2" customHeight="1">
      <c r="B82" s="111"/>
      <c r="C82" s="111"/>
    </row>
    <row r="83" spans="2:3" ht="16.2" customHeight="1">
      <c r="B83" s="111"/>
      <c r="C83" s="111"/>
    </row>
    <row r="84" spans="2:3" ht="16.2" customHeight="1">
      <c r="B84" s="111"/>
      <c r="C84" s="111"/>
    </row>
    <row r="85" spans="2:3" ht="16.2" customHeight="1">
      <c r="B85" s="111"/>
      <c r="C85" s="111"/>
    </row>
    <row r="86" spans="2:3" ht="16.2" customHeight="1">
      <c r="B86" s="111"/>
      <c r="C86" s="111"/>
    </row>
    <row r="87" spans="2:3" ht="16.2" customHeight="1">
      <c r="B87" s="111"/>
      <c r="C87" s="111"/>
    </row>
    <row r="88" spans="2:3" ht="16.2" customHeight="1">
      <c r="B88" s="111"/>
      <c r="C88" s="111"/>
    </row>
    <row r="89" spans="2:3" ht="16.2" customHeight="1">
      <c r="B89" s="111"/>
      <c r="C89" s="111"/>
    </row>
    <row r="90" spans="2:3" ht="16.2" customHeight="1">
      <c r="B90" s="111"/>
      <c r="C90" s="111"/>
    </row>
    <row r="91" spans="2:3" ht="16.2" customHeight="1">
      <c r="B91" s="111"/>
      <c r="C91" s="111"/>
    </row>
    <row r="92" spans="2:3" ht="16.2" customHeight="1">
      <c r="B92" s="111"/>
      <c r="C92" s="111"/>
    </row>
    <row r="93" spans="2:3" ht="16.2" customHeight="1">
      <c r="B93" s="111"/>
      <c r="C93" s="111"/>
    </row>
    <row r="94" spans="2:3" ht="16.2" customHeight="1">
      <c r="B94" s="111"/>
      <c r="C94" s="111"/>
    </row>
    <row r="95" spans="2:3" ht="16.2" customHeight="1">
      <c r="B95" s="111"/>
      <c r="C95" s="111"/>
    </row>
    <row r="96" spans="2:3" ht="16.2" customHeight="1">
      <c r="B96" s="111"/>
      <c r="C96" s="111"/>
    </row>
    <row r="97" spans="2:3" ht="16.2" customHeight="1">
      <c r="B97" s="111"/>
      <c r="C97" s="111"/>
    </row>
    <row r="98" spans="2:3" ht="16.2" customHeight="1">
      <c r="B98" s="111"/>
      <c r="C98" s="111"/>
    </row>
    <row r="99" spans="2:3" ht="16.2" customHeight="1">
      <c r="B99" s="111"/>
      <c r="C99" s="111"/>
    </row>
    <row r="100" spans="2:3" ht="16.2" customHeight="1">
      <c r="B100" s="111"/>
      <c r="C100" s="111"/>
    </row>
    <row r="101" spans="2:3" ht="16.2" customHeight="1">
      <c r="B101" s="111"/>
      <c r="C101" s="111"/>
    </row>
    <row r="102" spans="2:3" ht="16.2" customHeight="1">
      <c r="B102" s="111"/>
      <c r="C102" s="111"/>
    </row>
    <row r="103" spans="2:3" ht="16.2" customHeight="1">
      <c r="B103" s="111"/>
      <c r="C103" s="111"/>
    </row>
    <row r="104" spans="2:3" ht="16.2" customHeight="1">
      <c r="B104" s="111"/>
      <c r="C104" s="111"/>
    </row>
    <row r="105" spans="2:3" ht="16.2" customHeight="1">
      <c r="B105" s="111"/>
      <c r="C105" s="111"/>
    </row>
    <row r="106" spans="2:3" ht="16.2" customHeight="1">
      <c r="B106" s="111"/>
      <c r="C106" s="111"/>
    </row>
    <row r="107" spans="2:3" ht="16.2" customHeight="1">
      <c r="B107" s="111"/>
      <c r="C107" s="111"/>
    </row>
  </sheetData>
  <phoneticPr fontId="3" type="noConversion"/>
  <conditionalFormatting sqref="I3:J35 L3:M35 O3:P35 R3:S35 U3:V35 X3:Y35 AA3:AB35 AD3:AE35 AG3:AH35 AJ3:AK35 AM3:AN35 AP3:AQ35 AS3:AT35 AV3:AW35 AY3:AZ35 BB3:BC35 BE3:BF35 BH3:BI35 BK3:BL35 BQ3:BR35 BT3:BU35 BW3:BX35 BZ3:CA35 BN3:BO35">
    <cfRule type="cellIs" dxfId="65" priority="42" operator="lessThan">
      <formula>0</formula>
    </cfRule>
    <cfRule type="cellIs" dxfId="64" priority="43" operator="greaterThan">
      <formula>0</formula>
    </cfRule>
  </conditionalFormatting>
  <pageMargins left="0.25" right="0.25" top="0.75" bottom="0.75" header="0.3" footer="0.3"/>
  <pageSetup paperSize="9" scale="57" fitToHeight="0" orientation="landscape" r:id="rId1"/>
  <colBreaks count="5" manualBreakCount="5">
    <brk id="7" max="1048575" man="1"/>
    <brk id="19" max="1048575" man="1"/>
    <brk id="31" max="1048575" man="1"/>
    <brk id="43" max="1048575" man="1"/>
    <brk id="5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5E0B-D40E-4084-9561-FD4EE9E90A42}">
  <sheetPr>
    <tabColor theme="8"/>
  </sheetPr>
  <dimension ref="A1"/>
  <sheetViews>
    <sheetView workbookViewId="0">
      <selection activeCell="Q45" sqref="Q45"/>
    </sheetView>
  </sheetViews>
  <sheetFormatPr defaultRowHeight="17.399999999999999"/>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CB306-2102-4FA9-86C6-7D7DBF4195B8}">
  <sheetPr>
    <tabColor theme="4" tint="0.79998168889431442"/>
  </sheetPr>
  <dimension ref="A1:AE71"/>
  <sheetViews>
    <sheetView zoomScaleNormal="100" workbookViewId="0">
      <pane xSplit="3" ySplit="3" topLeftCell="D4" activePane="bottomRight" state="frozen"/>
      <selection activeCell="AA34" sqref="AA34"/>
      <selection pane="topRight" activeCell="AA34" sqref="AA34"/>
      <selection pane="bottomLeft" activeCell="AA34" sqref="AA34"/>
      <selection pane="bottomRight" activeCell="AE3" sqref="AE3"/>
    </sheetView>
  </sheetViews>
  <sheetFormatPr defaultRowHeight="17.399999999999999" outlineLevelCol="1"/>
  <cols>
    <col min="1" max="1" width="3.19921875" style="173" customWidth="1"/>
    <col min="2" max="2" width="14.5" style="110" customWidth="1"/>
    <col min="3" max="3" width="14.59765625" style="110" customWidth="1"/>
    <col min="4" max="19" width="9.19921875" style="663" hidden="1" customWidth="1" outlineLevel="1"/>
    <col min="20" max="20" width="9.19921875" style="663" customWidth="1" collapsed="1"/>
    <col min="21" max="31" width="9.19921875" style="663" customWidth="1"/>
    <col min="32" max="16384" width="8.796875" style="664"/>
  </cols>
  <sheetData>
    <row r="1" spans="1:31">
      <c r="A1" s="174"/>
      <c r="B1" s="47" t="s">
        <v>317</v>
      </c>
      <c r="C1" s="48"/>
      <c r="D1" s="665"/>
      <c r="E1" s="666"/>
      <c r="F1" s="666"/>
      <c r="G1" s="666"/>
      <c r="H1" s="665"/>
      <c r="I1" s="666"/>
      <c r="J1" s="666"/>
      <c r="K1" s="666"/>
      <c r="L1" s="665"/>
      <c r="M1" s="666"/>
      <c r="N1" s="666"/>
      <c r="O1" s="666"/>
      <c r="P1" s="456"/>
      <c r="Q1" s="457"/>
      <c r="R1" s="457"/>
      <c r="S1" s="457"/>
      <c r="T1" s="456"/>
      <c r="U1" s="457"/>
      <c r="V1" s="457"/>
      <c r="W1" s="457"/>
      <c r="X1" s="456"/>
      <c r="Y1" s="457"/>
      <c r="Z1" s="457"/>
      <c r="AA1" s="457"/>
      <c r="AB1" s="456"/>
      <c r="AC1" s="457"/>
      <c r="AD1" s="457"/>
      <c r="AE1" s="457"/>
    </row>
    <row r="2" spans="1:31" ht="18" thickBot="1">
      <c r="B2" s="47" t="s">
        <v>200</v>
      </c>
      <c r="C2" s="51"/>
      <c r="D2" s="454" t="s">
        <v>207</v>
      </c>
      <c r="E2" s="455"/>
      <c r="F2" s="455"/>
      <c r="G2" s="455"/>
      <c r="H2" s="454" t="s">
        <v>206</v>
      </c>
      <c r="I2" s="455"/>
      <c r="J2" s="455"/>
      <c r="K2" s="455"/>
      <c r="L2" s="454" t="s">
        <v>205</v>
      </c>
      <c r="M2" s="455"/>
      <c r="N2" s="455"/>
      <c r="O2" s="455"/>
      <c r="P2" s="454" t="s">
        <v>204</v>
      </c>
      <c r="Q2" s="455"/>
      <c r="R2" s="455"/>
      <c r="S2" s="455"/>
      <c r="T2" s="454" t="s">
        <v>203</v>
      </c>
      <c r="U2" s="455"/>
      <c r="V2" s="455"/>
      <c r="W2" s="455"/>
      <c r="X2" s="454" t="s">
        <v>202</v>
      </c>
      <c r="Y2" s="455"/>
      <c r="Z2" s="455"/>
      <c r="AA2" s="455"/>
      <c r="AB2" s="454" t="s">
        <v>367</v>
      </c>
      <c r="AE2" s="733" t="s">
        <v>425</v>
      </c>
    </row>
    <row r="3" spans="1:31" s="727" customFormat="1">
      <c r="A3" s="173">
        <v>1</v>
      </c>
      <c r="B3" s="220" t="s">
        <v>286</v>
      </c>
      <c r="C3" s="221"/>
      <c r="D3" s="458" t="s">
        <v>402</v>
      </c>
      <c r="E3" s="459" t="s">
        <v>403</v>
      </c>
      <c r="F3" s="459" t="s">
        <v>404</v>
      </c>
      <c r="G3" s="459" t="s">
        <v>405</v>
      </c>
      <c r="H3" s="458" t="s">
        <v>315</v>
      </c>
      <c r="I3" s="459" t="s">
        <v>406</v>
      </c>
      <c r="J3" s="459" t="s">
        <v>407</v>
      </c>
      <c r="K3" s="459" t="s">
        <v>408</v>
      </c>
      <c r="L3" s="458" t="s">
        <v>316</v>
      </c>
      <c r="M3" s="459" t="s">
        <v>409</v>
      </c>
      <c r="N3" s="459" t="s">
        <v>410</v>
      </c>
      <c r="O3" s="459" t="s">
        <v>411</v>
      </c>
      <c r="P3" s="458" t="s">
        <v>19</v>
      </c>
      <c r="Q3" s="459" t="s">
        <v>393</v>
      </c>
      <c r="R3" s="459" t="s">
        <v>394</v>
      </c>
      <c r="S3" s="459" t="s">
        <v>395</v>
      </c>
      <c r="T3" s="458" t="s">
        <v>23</v>
      </c>
      <c r="U3" s="460" t="s">
        <v>396</v>
      </c>
      <c r="V3" s="460" t="s">
        <v>397</v>
      </c>
      <c r="W3" s="460" t="s">
        <v>398</v>
      </c>
      <c r="X3" s="458" t="s">
        <v>27</v>
      </c>
      <c r="Y3" s="460" t="s">
        <v>399</v>
      </c>
      <c r="Z3" s="460" t="s">
        <v>400</v>
      </c>
      <c r="AA3" s="460" t="s">
        <v>401</v>
      </c>
      <c r="AB3" s="458" t="s">
        <v>324</v>
      </c>
      <c r="AC3" s="459" t="s">
        <v>390</v>
      </c>
      <c r="AD3" s="459" t="s">
        <v>391</v>
      </c>
      <c r="AE3" s="460" t="s">
        <v>392</v>
      </c>
    </row>
    <row r="4" spans="1:31">
      <c r="A4" s="173">
        <f>IF(A3="","",A3+1)</f>
        <v>2</v>
      </c>
      <c r="B4" s="54" t="s">
        <v>282</v>
      </c>
      <c r="C4" s="55" t="s">
        <v>325</v>
      </c>
      <c r="D4" s="667">
        <f>IFERROR(IS_Quarterly!H4,)</f>
        <v>9.83</v>
      </c>
      <c r="E4" s="668">
        <f>IFERROR(D4+IS_Quarterly!K4,)</f>
        <v>21.29</v>
      </c>
      <c r="F4" s="668">
        <f>IFERROR(E4+IS_Quarterly!N4,)</f>
        <v>32.9</v>
      </c>
      <c r="G4" s="669">
        <f>IFERROR(F4+IS_Quarterly!Q4,)</f>
        <v>47.481999999999999</v>
      </c>
      <c r="H4" s="667">
        <f>IFERROR(IS_Quarterly!T4,)</f>
        <v>16.193000000000001</v>
      </c>
      <c r="I4" s="668">
        <f>IFERROR(H4+IS_Quarterly!W4,)</f>
        <v>37.754000000000005</v>
      </c>
      <c r="J4" s="668">
        <f>IFERROR(I4+IS_Quarterly!Z4,)</f>
        <v>58.812471828</v>
      </c>
      <c r="K4" s="669">
        <f>IFERROR(J4+IS_Quarterly!AC4,)</f>
        <v>81.132999999999996</v>
      </c>
      <c r="L4" s="667">
        <f>IFERROR(IS_Quarterly!AF4,)</f>
        <v>21.428999999999998</v>
      </c>
      <c r="M4" s="668">
        <f>IFERROR(L4+IS_Quarterly!AI4,)</f>
        <v>36.019129124000003</v>
      </c>
      <c r="N4" s="668">
        <f>IFERROR(M4+IS_Quarterly!AL4,)</f>
        <v>55.583129124000003</v>
      </c>
      <c r="O4" s="669">
        <f>IFERROR(N4+IS_Quarterly!AO4,)</f>
        <v>76.460999999999999</v>
      </c>
      <c r="P4" s="667">
        <f>IFERROR(IS_Quarterly!AR4,)</f>
        <v>21.32</v>
      </c>
      <c r="Q4" s="668">
        <f>IFERROR(P4+IS_Quarterly!AU4,)</f>
        <v>50.81</v>
      </c>
      <c r="R4" s="668">
        <f>IFERROR(Q4+IS_Quarterly!AX4,)</f>
        <v>75.27600000000001</v>
      </c>
      <c r="S4" s="669">
        <f>IFERROR(R4+IS_Quarterly!BA4,)</f>
        <v>100.596</v>
      </c>
      <c r="T4" s="667">
        <f>IFERROR(IS_Quarterly!BD4,)</f>
        <v>35.381</v>
      </c>
      <c r="U4" s="668">
        <f>IFERROR(T4+IS_Quarterly!BG4,)</f>
        <v>68.064999999999998</v>
      </c>
      <c r="V4" s="668">
        <f>IFERROR(U4+IS_Quarterly!BJ4,)</f>
        <v>101.333</v>
      </c>
      <c r="W4" s="669">
        <f>IFERROR(V4+IS_Quarterly!BM4,)</f>
        <v>141.80000000000001</v>
      </c>
      <c r="X4" s="667">
        <f>IFERROR(IS_Quarterly!BP4,)</f>
        <v>38.973999999999997</v>
      </c>
      <c r="Y4" s="668">
        <f>IFERROR(X4+IS_Quarterly!BS4,)</f>
        <v>84.872</v>
      </c>
      <c r="Z4" s="668">
        <f>IFERROR(Y4+IS_Quarterly!BV4,)</f>
        <v>133.11799999999999</v>
      </c>
      <c r="AA4" s="669">
        <f>IFERROR(Z4+IS_Quarterly!BY4,)</f>
        <v>180.12299999999999</v>
      </c>
      <c r="AB4" s="667">
        <f>IFERROR(IS_Quarterly!CB4,0)</f>
        <v>50.378999999999998</v>
      </c>
      <c r="AC4" s="668">
        <f>IFERROR(AB4+IS_Quarterly!CE4,)</f>
        <v>109.12</v>
      </c>
      <c r="AD4" s="668">
        <f>IFERROR(AC4+IS_Quarterly!CH4,0)</f>
        <v>168.53399999999999</v>
      </c>
      <c r="AE4" s="669">
        <f>AD4+IS_Quarterly!CK4</f>
        <v>242.93799999999999</v>
      </c>
    </row>
    <row r="5" spans="1:31">
      <c r="A5" s="173">
        <f t="shared" ref="A5:A24" si="0">IF(A4="","",A4+1)</f>
        <v>3</v>
      </c>
      <c r="B5" s="60" t="s">
        <v>287</v>
      </c>
      <c r="C5" s="61" t="s">
        <v>107</v>
      </c>
      <c r="D5" s="670">
        <f>IFERROR(IS_Quarterly!H5,)</f>
        <v>-3.49</v>
      </c>
      <c r="E5" s="671">
        <f>IFERROR(D5+IS_Quarterly!K5,)</f>
        <v>-6.4700000000000006</v>
      </c>
      <c r="F5" s="671">
        <f>IFERROR(E5+IS_Quarterly!N5,)</f>
        <v>-9.5400000000000009</v>
      </c>
      <c r="G5" s="672">
        <f>IFERROR(F5+IS_Quarterly!Q5,)</f>
        <v>-12.734</v>
      </c>
      <c r="H5" s="670">
        <f>IFERROR(IS_Quarterly!T5,)</f>
        <v>-3.9180000000000001</v>
      </c>
      <c r="I5" s="671">
        <f>IFERROR(H5+IS_Quarterly!W5,)</f>
        <v>-9.2040000000000006</v>
      </c>
      <c r="J5" s="671">
        <f>IFERROR(I5+IS_Quarterly!Z5,)</f>
        <v>-13.212881530000001</v>
      </c>
      <c r="K5" s="672">
        <f>IFERROR(J5+IS_Quarterly!AC5,)</f>
        <v>-17.228000000000002</v>
      </c>
      <c r="L5" s="670">
        <f>IFERROR(IS_Quarterly!AF5,)</f>
        <v>-3.91</v>
      </c>
      <c r="M5" s="673">
        <f>IFERROR(L5+IS_Quarterly!AI5,)</f>
        <v>-7.0978267989999999</v>
      </c>
      <c r="N5" s="673">
        <f>IFERROR(M5+IS_Quarterly!AL5,)</f>
        <v>-10.672826798999999</v>
      </c>
      <c r="O5" s="674">
        <f>IFERROR(N5+IS_Quarterly!AO5,)</f>
        <v>-15.500999999999998</v>
      </c>
      <c r="P5" s="675">
        <f>IFERROR(IS_Quarterly!AR5,)</f>
        <v>-4.5940000000000003</v>
      </c>
      <c r="Q5" s="673">
        <f>IFERROR(P5+IS_Quarterly!AU5,)</f>
        <v>-10.994</v>
      </c>
      <c r="R5" s="673">
        <f>IFERROR(Q5+IS_Quarterly!AX5,)</f>
        <v>-16.306999999999999</v>
      </c>
      <c r="S5" s="674">
        <f>IFERROR(R5+IS_Quarterly!BA5,)</f>
        <v>-22.744</v>
      </c>
      <c r="T5" s="675">
        <f>IFERROR(IS_Quarterly!BD5,)</f>
        <v>-8.8000000000000007</v>
      </c>
      <c r="U5" s="673">
        <f>IFERROR(T5+IS_Quarterly!BG5,)</f>
        <v>-17.076999999999998</v>
      </c>
      <c r="V5" s="673">
        <f>IFERROR(U5+IS_Quarterly!BJ5,)</f>
        <v>-24.393999999999998</v>
      </c>
      <c r="W5" s="674">
        <f>IFERROR(V5+IS_Quarterly!BM5,)</f>
        <v>-33.634999999999998</v>
      </c>
      <c r="X5" s="675">
        <f>IFERROR(IS_Quarterly!BP5,)</f>
        <v>-8.7639999999999993</v>
      </c>
      <c r="Y5" s="673">
        <f>IFERROR(X5+IS_Quarterly!BS5,)</f>
        <v>-18.341000000000001</v>
      </c>
      <c r="Z5" s="673">
        <f>IFERROR(Y5+IS_Quarterly!BV5,)</f>
        <v>-29.575000000000003</v>
      </c>
      <c r="AA5" s="674">
        <f>IFERROR(Z5+IS_Quarterly!BY5,)</f>
        <v>-39.674000000000007</v>
      </c>
      <c r="AB5" s="675">
        <f>IFERROR(IS_Quarterly!CB5,0)</f>
        <v>-10.177</v>
      </c>
      <c r="AC5" s="673">
        <f>IFERROR(AB5+IS_Quarterly!CE5,)</f>
        <v>-21.405000000000001</v>
      </c>
      <c r="AD5" s="673">
        <f>IFERROR(AC5+IS_Quarterly!CH5,0)</f>
        <v>-34.219000000000001</v>
      </c>
      <c r="AE5" s="674">
        <f>AD5+IS_Quarterly!CK5</f>
        <v>-51.811999999999998</v>
      </c>
    </row>
    <row r="6" spans="1:31">
      <c r="A6" s="173">
        <f t="shared" si="0"/>
        <v>4</v>
      </c>
      <c r="B6" s="66" t="s">
        <v>133</v>
      </c>
      <c r="C6" s="67" t="s">
        <v>198</v>
      </c>
      <c r="D6" s="676">
        <f t="shared" ref="D6:S6" si="1">D5/D$4</f>
        <v>-0.35503560528992884</v>
      </c>
      <c r="E6" s="677">
        <f t="shared" si="1"/>
        <v>-0.30389854391733212</v>
      </c>
      <c r="F6" s="677">
        <f t="shared" si="1"/>
        <v>-0.28996960486322193</v>
      </c>
      <c r="G6" s="445">
        <f t="shared" si="1"/>
        <v>-0.26818583884419361</v>
      </c>
      <c r="H6" s="676">
        <f t="shared" si="1"/>
        <v>-0.24195640091397516</v>
      </c>
      <c r="I6" s="677">
        <f t="shared" si="1"/>
        <v>-0.2437887376172061</v>
      </c>
      <c r="J6" s="677">
        <f t="shared" si="1"/>
        <v>-0.22466121758394597</v>
      </c>
      <c r="K6" s="445">
        <f t="shared" si="1"/>
        <v>-0.21234269655996946</v>
      </c>
      <c r="L6" s="676">
        <f t="shared" si="1"/>
        <v>-0.18246301740631857</v>
      </c>
      <c r="M6" s="677">
        <f t="shared" si="1"/>
        <v>-0.19705714634479121</v>
      </c>
      <c r="N6" s="677">
        <f t="shared" si="1"/>
        <v>-0.19201558039652764</v>
      </c>
      <c r="O6" s="445">
        <f t="shared" si="1"/>
        <v>-0.20273080393926313</v>
      </c>
      <c r="P6" s="676">
        <f t="shared" si="1"/>
        <v>-0.21547842401500938</v>
      </c>
      <c r="Q6" s="677">
        <f t="shared" si="1"/>
        <v>-0.21637472938397953</v>
      </c>
      <c r="R6" s="677">
        <f t="shared" si="1"/>
        <v>-0.21662947021627074</v>
      </c>
      <c r="S6" s="445">
        <f t="shared" si="1"/>
        <v>-0.22609248876694898</v>
      </c>
      <c r="T6" s="676">
        <f t="shared" ref="T6:AC6" si="2">IFERROR(T5/(-T$4),)</f>
        <v>0.24872106497837823</v>
      </c>
      <c r="U6" s="677">
        <f t="shared" si="2"/>
        <v>0.25089252920002936</v>
      </c>
      <c r="V6" s="677">
        <f t="shared" si="2"/>
        <v>0.24073105503636524</v>
      </c>
      <c r="W6" s="445">
        <f t="shared" si="2"/>
        <v>0.23720028208744706</v>
      </c>
      <c r="X6" s="676">
        <f t="shared" si="2"/>
        <v>0.22486786062503208</v>
      </c>
      <c r="Y6" s="677">
        <f t="shared" si="2"/>
        <v>0.21610189461777737</v>
      </c>
      <c r="Z6" s="677">
        <f t="shared" si="2"/>
        <v>0.22217130666025633</v>
      </c>
      <c r="AA6" s="445">
        <f t="shared" si="2"/>
        <v>0.22026059970131526</v>
      </c>
      <c r="AB6" s="676">
        <f t="shared" si="2"/>
        <v>0.20200877349689356</v>
      </c>
      <c r="AC6" s="677">
        <f t="shared" si="2"/>
        <v>0.19616019061583578</v>
      </c>
      <c r="AD6" s="677">
        <f>IFERROR(AD5/(-AD$4),)</f>
        <v>0.20303914937045345</v>
      </c>
      <c r="AE6" s="445">
        <f>IFERROR(AE5/(-AE$4),)</f>
        <v>0.21327252220731216</v>
      </c>
    </row>
    <row r="7" spans="1:31">
      <c r="A7" s="173">
        <f t="shared" si="0"/>
        <v>5</v>
      </c>
      <c r="B7" s="68" t="s">
        <v>288</v>
      </c>
      <c r="C7" s="69" t="s">
        <v>108</v>
      </c>
      <c r="D7" s="678">
        <f>IFERROR(IS_Quarterly!H7,)</f>
        <v>6.34</v>
      </c>
      <c r="E7" s="679">
        <f>IFERROR(D7+IS_Quarterly!K7,)</f>
        <v>14.82</v>
      </c>
      <c r="F7" s="679">
        <f>IFERROR(E7+IS_Quarterly!N7,)</f>
        <v>23.36</v>
      </c>
      <c r="G7" s="680">
        <f>IFERROR(F7+IS_Quarterly!Q7,)</f>
        <v>34.748000000000005</v>
      </c>
      <c r="H7" s="678">
        <f>IFERROR(IS_Quarterly!T7,)</f>
        <v>12.275000000000002</v>
      </c>
      <c r="I7" s="679">
        <f>IFERROR(H7+IS_Quarterly!W7,)</f>
        <v>28.55</v>
      </c>
      <c r="J7" s="679">
        <f>IFERROR(I7+IS_Quarterly!Z7,)</f>
        <v>45.599590297999995</v>
      </c>
      <c r="K7" s="680">
        <f>IFERROR(J7+IS_Quarterly!AC7,)</f>
        <v>63.904999999999994</v>
      </c>
      <c r="L7" s="678">
        <f>IFERROR(IS_Quarterly!AF7,)</f>
        <v>17.518999999999998</v>
      </c>
      <c r="M7" s="679">
        <f>IFERROR(L7+IS_Quarterly!AI7,)</f>
        <v>28.921302324999999</v>
      </c>
      <c r="N7" s="679">
        <f>IFERROR(M7+IS_Quarterly!AL7,)</f>
        <v>44.910302325000004</v>
      </c>
      <c r="O7" s="680">
        <f>IFERROR(N7+IS_Quarterly!AO7,)</f>
        <v>60.96</v>
      </c>
      <c r="P7" s="678">
        <f>IFERROR(IS_Quarterly!AR7,)</f>
        <v>16.725999999999999</v>
      </c>
      <c r="Q7" s="679">
        <f>IFERROR(P7+IS_Quarterly!AU7,)</f>
        <v>39.816000000000003</v>
      </c>
      <c r="R7" s="679">
        <f>IFERROR(Q7+IS_Quarterly!AX7,)</f>
        <v>58.969000000000008</v>
      </c>
      <c r="S7" s="680">
        <f>IFERROR(R7+IS_Quarterly!BA7,)</f>
        <v>77.852000000000004</v>
      </c>
      <c r="T7" s="678">
        <f>IFERROR(IS_Quarterly!BD7,)</f>
        <v>26.581</v>
      </c>
      <c r="U7" s="679">
        <f>IFERROR(T7+IS_Quarterly!BG7,)</f>
        <v>50.988</v>
      </c>
      <c r="V7" s="679">
        <f>IFERROR(U7+IS_Quarterly!BJ7,)</f>
        <v>76.938999999999993</v>
      </c>
      <c r="W7" s="680">
        <f>IFERROR(V7+IS_Quarterly!BM7,)</f>
        <v>108.16499999999999</v>
      </c>
      <c r="X7" s="678">
        <f>IFERROR(IS_Quarterly!BP7,)</f>
        <v>30.209999999999997</v>
      </c>
      <c r="Y7" s="679">
        <f>IFERROR(X7+IS_Quarterly!BS7,)</f>
        <v>66.531000000000006</v>
      </c>
      <c r="Z7" s="679">
        <f>IFERROR(Y7+IS_Quarterly!BV7,)</f>
        <v>103.54300000000001</v>
      </c>
      <c r="AA7" s="680">
        <f>IFERROR(Z7+IS_Quarterly!BY7,)</f>
        <v>140.44900000000001</v>
      </c>
      <c r="AB7" s="678">
        <f>IFERROR(IS_Quarterly!CB7,0)</f>
        <v>40.201999999999998</v>
      </c>
      <c r="AC7" s="679">
        <f>IFERROR(AB7+IS_Quarterly!CE7,)</f>
        <v>87.715000000000003</v>
      </c>
      <c r="AD7" s="679">
        <f>IFERROR(AC7+IS_Quarterly!CH7,0)</f>
        <v>134.315</v>
      </c>
      <c r="AE7" s="680">
        <f>AD7+IS_Quarterly!CK7</f>
        <v>191.126</v>
      </c>
    </row>
    <row r="8" spans="1:31">
      <c r="A8" s="173">
        <f t="shared" si="0"/>
        <v>6</v>
      </c>
      <c r="B8" s="222" t="s">
        <v>133</v>
      </c>
      <c r="C8" s="223" t="s">
        <v>133</v>
      </c>
      <c r="D8" s="681">
        <f t="shared" ref="D8:AA8" si="3">D7/D$4</f>
        <v>0.64496439471007116</v>
      </c>
      <c r="E8" s="682">
        <f t="shared" si="3"/>
        <v>0.69610145608266794</v>
      </c>
      <c r="F8" s="682">
        <f t="shared" si="3"/>
        <v>0.71003039513677813</v>
      </c>
      <c r="G8" s="683">
        <f t="shared" si="3"/>
        <v>0.73181416115580655</v>
      </c>
      <c r="H8" s="681">
        <f t="shared" si="3"/>
        <v>0.75804359908602492</v>
      </c>
      <c r="I8" s="682">
        <f t="shared" si="3"/>
        <v>0.75621126238279379</v>
      </c>
      <c r="J8" s="682">
        <f t="shared" si="3"/>
        <v>0.77533878241605392</v>
      </c>
      <c r="K8" s="683">
        <f t="shared" si="3"/>
        <v>0.78765730344003049</v>
      </c>
      <c r="L8" s="681">
        <f t="shared" si="3"/>
        <v>0.81753698259368146</v>
      </c>
      <c r="M8" s="682">
        <f t="shared" si="3"/>
        <v>0.80294285365520868</v>
      </c>
      <c r="N8" s="682">
        <f t="shared" si="3"/>
        <v>0.80798441960347234</v>
      </c>
      <c r="O8" s="683">
        <f t="shared" si="3"/>
        <v>0.79726919606073687</v>
      </c>
      <c r="P8" s="681">
        <f t="shared" si="3"/>
        <v>0.78452157598499062</v>
      </c>
      <c r="Q8" s="682">
        <f t="shared" si="3"/>
        <v>0.7836252706160205</v>
      </c>
      <c r="R8" s="682">
        <f t="shared" si="3"/>
        <v>0.78337052978372923</v>
      </c>
      <c r="S8" s="683">
        <f t="shared" si="3"/>
        <v>0.77390751123305102</v>
      </c>
      <c r="T8" s="681">
        <f t="shared" si="3"/>
        <v>0.7512789350216218</v>
      </c>
      <c r="U8" s="682">
        <f t="shared" si="3"/>
        <v>0.74910747079997064</v>
      </c>
      <c r="V8" s="682">
        <f t="shared" si="3"/>
        <v>0.75926894496363473</v>
      </c>
      <c r="W8" s="683">
        <f t="shared" si="3"/>
        <v>0.76279971791255274</v>
      </c>
      <c r="X8" s="681">
        <f t="shared" si="3"/>
        <v>0.77513213937496794</v>
      </c>
      <c r="Y8" s="682">
        <f t="shared" si="3"/>
        <v>0.78389810538222271</v>
      </c>
      <c r="Z8" s="682">
        <f t="shared" si="3"/>
        <v>0.7778286933397438</v>
      </c>
      <c r="AA8" s="683">
        <f t="shared" si="3"/>
        <v>0.77973940029868494</v>
      </c>
      <c r="AB8" s="681">
        <f t="shared" ref="AB8:AE8" si="4">AB7/AB$4</f>
        <v>0.7979912265031065</v>
      </c>
      <c r="AC8" s="682">
        <f t="shared" si="4"/>
        <v>0.80383980938416422</v>
      </c>
      <c r="AD8" s="682">
        <f t="shared" si="4"/>
        <v>0.79696085062954658</v>
      </c>
      <c r="AE8" s="683">
        <f t="shared" si="4"/>
        <v>0.78672747779268792</v>
      </c>
    </row>
    <row r="9" spans="1:31">
      <c r="A9" s="173">
        <f t="shared" si="0"/>
        <v>7</v>
      </c>
      <c r="B9" s="76" t="s">
        <v>289</v>
      </c>
      <c r="C9" s="77" t="s">
        <v>30</v>
      </c>
      <c r="D9" s="684">
        <f>IFERROR(IS_Quarterly!H9,)</f>
        <v>-3.76</v>
      </c>
      <c r="E9" s="685">
        <f>IFERROR(D9+IS_Quarterly!K9,)</f>
        <v>-8</v>
      </c>
      <c r="F9" s="685">
        <f>IFERROR(E9+IS_Quarterly!N9,)</f>
        <v>-12.42</v>
      </c>
      <c r="G9" s="686">
        <f>IFERROR(F9+IS_Quarterly!Q9,)</f>
        <v>-17.271000000000001</v>
      </c>
      <c r="H9" s="684">
        <f>IFERROR(IS_Quarterly!T9,)</f>
        <v>-4.83</v>
      </c>
      <c r="I9" s="685">
        <f>IFERROR(H9+IS_Quarterly!W9,)</f>
        <v>-11.536999999999999</v>
      </c>
      <c r="J9" s="685">
        <f>IFERROR(I9+IS_Quarterly!Z9,)</f>
        <v>-16.82286212</v>
      </c>
      <c r="K9" s="686">
        <f>IFERROR(J9+IS_Quarterly!AC9,)</f>
        <v>-22.195</v>
      </c>
      <c r="L9" s="684">
        <f>IFERROR(IS_Quarterly!AF9,)</f>
        <v>-4.085</v>
      </c>
      <c r="M9" s="685">
        <f>IFERROR(L9+IS_Quarterly!AI9,)</f>
        <v>-9.1200405629999999</v>
      </c>
      <c r="N9" s="685">
        <f>IFERROR(M9+IS_Quarterly!AL9,)</f>
        <v>-13.244040562999999</v>
      </c>
      <c r="O9" s="686">
        <f>IFERROR(N9+IS_Quarterly!AO9,)</f>
        <v>-20.350000000000001</v>
      </c>
      <c r="P9" s="684">
        <f>IFERROR(IS_Quarterly!AR9,)</f>
        <v>-5.8310000000000004</v>
      </c>
      <c r="Q9" s="685">
        <f>IFERROR(P9+IS_Quarterly!AU9,)</f>
        <v>-12.831</v>
      </c>
      <c r="R9" s="685">
        <f>IFERROR(Q9+IS_Quarterly!AX9,)</f>
        <v>-18.655000000000001</v>
      </c>
      <c r="S9" s="686">
        <f>IFERROR(R9+IS_Quarterly!BA9,)</f>
        <v>-26.138999999999999</v>
      </c>
      <c r="T9" s="684">
        <f>IFERROR(IS_Quarterly!BD9,)</f>
        <v>-9.8759999999999994</v>
      </c>
      <c r="U9" s="685">
        <f>IFERROR(T9+IS_Quarterly!BG9,)</f>
        <v>-19.02</v>
      </c>
      <c r="V9" s="685">
        <f>IFERROR(U9+IS_Quarterly!BJ9,)</f>
        <v>-27.491</v>
      </c>
      <c r="W9" s="686">
        <f>IFERROR(V9+IS_Quarterly!BM9,)</f>
        <v>-39.287999999999997</v>
      </c>
      <c r="X9" s="684">
        <f>IFERROR(IS_Quarterly!BP9,)</f>
        <v>-10.319000000000001</v>
      </c>
      <c r="Y9" s="685">
        <f>IFERROR(X9+IS_Quarterly!BS9,)</f>
        <v>-23.493000000000002</v>
      </c>
      <c r="Z9" s="685">
        <f>IFERROR(Y9+IS_Quarterly!BV9,)</f>
        <v>-35.841000000000001</v>
      </c>
      <c r="AA9" s="686">
        <f>IFERROR(Z9+IS_Quarterly!BY9,)</f>
        <v>-50.826000000000001</v>
      </c>
      <c r="AB9" s="684">
        <f>IFERROR(IS_Quarterly!CB9,0)</f>
        <v>-13.694000000000001</v>
      </c>
      <c r="AC9" s="685">
        <f>IFERROR(AB9+IS_Quarterly!CE9,)</f>
        <v>-30.020000000000003</v>
      </c>
      <c r="AD9" s="685">
        <f>IFERROR(AC9+IS_Quarterly!CH9,0)</f>
        <v>-47.668000000000006</v>
      </c>
      <c r="AE9" s="686">
        <f>AD9+IS_Quarterly!CK9</f>
        <v>-68.671500000000009</v>
      </c>
    </row>
    <row r="10" spans="1:31">
      <c r="A10" s="173">
        <f t="shared" si="0"/>
        <v>8</v>
      </c>
      <c r="B10" s="66" t="s">
        <v>133</v>
      </c>
      <c r="C10" s="67" t="s">
        <v>198</v>
      </c>
      <c r="D10" s="676">
        <f t="shared" ref="D10:S10" si="5">D9/D$4</f>
        <v>-0.38250254323499489</v>
      </c>
      <c r="E10" s="677">
        <f t="shared" si="5"/>
        <v>-0.37576326914044156</v>
      </c>
      <c r="F10" s="677">
        <f t="shared" si="5"/>
        <v>-0.37750759878419454</v>
      </c>
      <c r="G10" s="445">
        <f t="shared" si="5"/>
        <v>-0.36373783749631444</v>
      </c>
      <c r="H10" s="676">
        <f t="shared" si="5"/>
        <v>-0.29827703328598776</v>
      </c>
      <c r="I10" s="677">
        <f t="shared" si="5"/>
        <v>-0.3055835143296074</v>
      </c>
      <c r="J10" s="677">
        <f t="shared" si="5"/>
        <v>-0.2860424259874555</v>
      </c>
      <c r="K10" s="445">
        <f t="shared" si="5"/>
        <v>-0.27356316172211065</v>
      </c>
      <c r="L10" s="676">
        <f t="shared" si="5"/>
        <v>-0.19062952074291847</v>
      </c>
      <c r="M10" s="677">
        <f t="shared" si="5"/>
        <v>-0.25319991862110852</v>
      </c>
      <c r="N10" s="677">
        <f t="shared" si="5"/>
        <v>-0.23827446874129674</v>
      </c>
      <c r="O10" s="445">
        <f t="shared" si="5"/>
        <v>-0.26614875557473749</v>
      </c>
      <c r="P10" s="676">
        <f t="shared" si="5"/>
        <v>-0.27349906191369605</v>
      </c>
      <c r="Q10" s="677">
        <f t="shared" si="5"/>
        <v>-0.25252902971855934</v>
      </c>
      <c r="R10" s="677">
        <f t="shared" si="5"/>
        <v>-0.2478213507625272</v>
      </c>
      <c r="S10" s="445">
        <f t="shared" si="5"/>
        <v>-0.25984134558034117</v>
      </c>
      <c r="T10" s="676">
        <f t="shared" ref="T10:AE10" si="6">IFERROR(T9/(-T$4),)</f>
        <v>0.2791328679234617</v>
      </c>
      <c r="U10" s="677">
        <f t="shared" si="6"/>
        <v>0.27943877176228604</v>
      </c>
      <c r="V10" s="677">
        <f t="shared" si="6"/>
        <v>0.27129365557123541</v>
      </c>
      <c r="W10" s="445">
        <f t="shared" si="6"/>
        <v>0.27706629055007048</v>
      </c>
      <c r="X10" s="676">
        <f t="shared" si="6"/>
        <v>0.26476625442602764</v>
      </c>
      <c r="Y10" s="677">
        <f t="shared" si="6"/>
        <v>0.27680507116599118</v>
      </c>
      <c r="Z10" s="677">
        <f t="shared" si="6"/>
        <v>0.26924232635706669</v>
      </c>
      <c r="AA10" s="445">
        <f t="shared" si="6"/>
        <v>0.28217384787062177</v>
      </c>
      <c r="AB10" s="676">
        <f t="shared" si="6"/>
        <v>0.27181960737608929</v>
      </c>
      <c r="AC10" s="677">
        <f t="shared" si="6"/>
        <v>0.27510997067448684</v>
      </c>
      <c r="AD10" s="677">
        <f t="shared" si="6"/>
        <v>0.28283907104797851</v>
      </c>
      <c r="AE10" s="445">
        <f t="shared" si="6"/>
        <v>0.28267088722225431</v>
      </c>
    </row>
    <row r="11" spans="1:31">
      <c r="A11" s="173">
        <f t="shared" si="0"/>
        <v>9</v>
      </c>
      <c r="B11" s="54" t="s">
        <v>290</v>
      </c>
      <c r="C11" s="55" t="s">
        <v>109</v>
      </c>
      <c r="D11" s="667">
        <f>IFERROR(IS_Quarterly!H11,)</f>
        <v>2.58</v>
      </c>
      <c r="E11" s="668">
        <f>IFERROR(D11+IS_Quarterly!K11,)</f>
        <v>6.82</v>
      </c>
      <c r="F11" s="668">
        <f>IFERROR(E11+IS_Quarterly!N11,)</f>
        <v>10.94</v>
      </c>
      <c r="G11" s="669">
        <f>IFERROR(F11+IS_Quarterly!Q11,)</f>
        <v>17.477</v>
      </c>
      <c r="H11" s="667">
        <f>IFERROR(IS_Quarterly!T11,)</f>
        <v>7.4450000000000021</v>
      </c>
      <c r="I11" s="668">
        <f>IFERROR(H11+IS_Quarterly!W11,)</f>
        <v>17.012999999999998</v>
      </c>
      <c r="J11" s="668">
        <f>IFERROR(I11+IS_Quarterly!Z11,)</f>
        <v>28.776728177999995</v>
      </c>
      <c r="K11" s="669">
        <f>IFERROR(J11+IS_Quarterly!AC11,)</f>
        <v>41.709999999999994</v>
      </c>
      <c r="L11" s="667">
        <f>IFERROR(IS_Quarterly!AF11,)</f>
        <v>13.433999999999997</v>
      </c>
      <c r="M11" s="668">
        <f>IFERROR(L11+IS_Quarterly!AI11,)</f>
        <v>19.801261761999999</v>
      </c>
      <c r="N11" s="668">
        <f>IFERROR(M11+IS_Quarterly!AL11,)</f>
        <v>31.666261762000001</v>
      </c>
      <c r="O11" s="669">
        <f>IFERROR(N11+IS_Quarterly!AO11,)</f>
        <v>40.61</v>
      </c>
      <c r="P11" s="667">
        <f>IFERROR(IS_Quarterly!AR11,)</f>
        <v>10.895</v>
      </c>
      <c r="Q11" s="668">
        <f>IFERROR(P11+IS_Quarterly!AU11,)</f>
        <v>26.985000000000003</v>
      </c>
      <c r="R11" s="668">
        <f>IFERROR(Q11+IS_Quarterly!AX11,)</f>
        <v>40.314000000000007</v>
      </c>
      <c r="S11" s="669">
        <f>IFERROR(R11+IS_Quarterly!BA11,)</f>
        <v>51.713000000000001</v>
      </c>
      <c r="T11" s="667">
        <f>IFERROR(IS_Quarterly!BD11,)</f>
        <v>16.704999999999998</v>
      </c>
      <c r="U11" s="668">
        <f>IFERROR(T11+IS_Quarterly!BG11,)</f>
        <v>31.967999999999996</v>
      </c>
      <c r="V11" s="668">
        <f>IFERROR(U11+IS_Quarterly!BJ11,)</f>
        <v>49.447999999999993</v>
      </c>
      <c r="W11" s="669">
        <f>IFERROR(V11+IS_Quarterly!BM11,)</f>
        <v>68.876999999999995</v>
      </c>
      <c r="X11" s="667">
        <f>IFERROR(IS_Quarterly!BP11,)</f>
        <v>19.890999999999998</v>
      </c>
      <c r="Y11" s="668">
        <f>IFERROR(X11+IS_Quarterly!BS11,)</f>
        <v>43.038000000000004</v>
      </c>
      <c r="Z11" s="668">
        <f>IFERROR(Y11+IS_Quarterly!BV11,)</f>
        <v>67.701999999999998</v>
      </c>
      <c r="AA11" s="669">
        <f>IFERROR(Z11+IS_Quarterly!BY11,)</f>
        <v>89.623000000000005</v>
      </c>
      <c r="AB11" s="667">
        <f>IFERROR(IS_Quarterly!CB11,0)</f>
        <v>26.507999999999996</v>
      </c>
      <c r="AC11" s="668">
        <f>IFERROR(AB11+IS_Quarterly!CE11,)</f>
        <v>57.694999999999993</v>
      </c>
      <c r="AD11" s="668">
        <f>IFERROR(AC11+IS_Quarterly!CH11,0)</f>
        <v>86.646999999999991</v>
      </c>
      <c r="AE11" s="669">
        <f>AD11+IS_Quarterly!CK11</f>
        <v>122.4545</v>
      </c>
    </row>
    <row r="12" spans="1:31">
      <c r="A12" s="173">
        <f t="shared" si="0"/>
        <v>10</v>
      </c>
      <c r="B12" s="222" t="s">
        <v>133</v>
      </c>
      <c r="C12" s="223" t="s">
        <v>133</v>
      </c>
      <c r="D12" s="681">
        <f t="shared" ref="D12:AA12" si="7">D11/D$4</f>
        <v>0.26246185147507628</v>
      </c>
      <c r="E12" s="682">
        <f t="shared" si="7"/>
        <v>0.32033818694222643</v>
      </c>
      <c r="F12" s="682">
        <f t="shared" si="7"/>
        <v>0.33252279635258358</v>
      </c>
      <c r="G12" s="683">
        <f t="shared" si="7"/>
        <v>0.36807632365949206</v>
      </c>
      <c r="H12" s="681">
        <f t="shared" si="7"/>
        <v>0.45976656580003716</v>
      </c>
      <c r="I12" s="682">
        <f t="shared" si="7"/>
        <v>0.45062774805318628</v>
      </c>
      <c r="J12" s="682">
        <f t="shared" si="7"/>
        <v>0.48929635642859848</v>
      </c>
      <c r="K12" s="683">
        <f t="shared" si="7"/>
        <v>0.51409414171791989</v>
      </c>
      <c r="L12" s="681">
        <f t="shared" si="7"/>
        <v>0.62690746185076296</v>
      </c>
      <c r="M12" s="682">
        <f t="shared" si="7"/>
        <v>0.54974293503410021</v>
      </c>
      <c r="N12" s="682">
        <f t="shared" si="7"/>
        <v>0.56970995086217557</v>
      </c>
      <c r="O12" s="683">
        <f t="shared" si="7"/>
        <v>0.53112044048599938</v>
      </c>
      <c r="P12" s="681">
        <f t="shared" si="7"/>
        <v>0.51102251407129451</v>
      </c>
      <c r="Q12" s="682">
        <f t="shared" si="7"/>
        <v>0.53109624089746121</v>
      </c>
      <c r="R12" s="682">
        <f t="shared" si="7"/>
        <v>0.53554917902120203</v>
      </c>
      <c r="S12" s="683">
        <f t="shared" si="7"/>
        <v>0.51406616565270979</v>
      </c>
      <c r="T12" s="681">
        <f t="shared" si="7"/>
        <v>0.47214606709815998</v>
      </c>
      <c r="U12" s="682">
        <f t="shared" si="7"/>
        <v>0.46966869903768454</v>
      </c>
      <c r="V12" s="682">
        <f t="shared" si="7"/>
        <v>0.48797528939239926</v>
      </c>
      <c r="W12" s="683">
        <f t="shared" si="7"/>
        <v>0.48573342736248232</v>
      </c>
      <c r="X12" s="681">
        <f t="shared" si="7"/>
        <v>0.51036588494894031</v>
      </c>
      <c r="Y12" s="682">
        <f t="shared" si="7"/>
        <v>0.50709303421623153</v>
      </c>
      <c r="Z12" s="682">
        <f t="shared" si="7"/>
        <v>0.50858636698267701</v>
      </c>
      <c r="AA12" s="683">
        <f t="shared" si="7"/>
        <v>0.49756555242806311</v>
      </c>
      <c r="AB12" s="681">
        <f t="shared" ref="AB12:AE12" si="8">AB11/AB$4</f>
        <v>0.52617161912701715</v>
      </c>
      <c r="AC12" s="682">
        <f t="shared" si="8"/>
        <v>0.52872983870967738</v>
      </c>
      <c r="AD12" s="682">
        <f t="shared" si="8"/>
        <v>0.51412177958156813</v>
      </c>
      <c r="AE12" s="683">
        <f t="shared" si="8"/>
        <v>0.50405659057043362</v>
      </c>
    </row>
    <row r="13" spans="1:31">
      <c r="A13" s="173">
        <f t="shared" si="0"/>
        <v>11</v>
      </c>
      <c r="B13" s="687" t="s">
        <v>382</v>
      </c>
      <c r="C13" s="688" t="s">
        <v>383</v>
      </c>
      <c r="D13" s="689" t="s">
        <v>29</v>
      </c>
      <c r="E13" s="690" t="s">
        <v>29</v>
      </c>
      <c r="F13" s="690" t="s">
        <v>29</v>
      </c>
      <c r="G13" s="691" t="s">
        <v>29</v>
      </c>
      <c r="H13" s="689" t="s">
        <v>29</v>
      </c>
      <c r="I13" s="690" t="s">
        <v>29</v>
      </c>
      <c r="J13" s="690" t="s">
        <v>29</v>
      </c>
      <c r="K13" s="691" t="s">
        <v>29</v>
      </c>
      <c r="L13" s="689" t="s">
        <v>29</v>
      </c>
      <c r="M13" s="690" t="s">
        <v>29</v>
      </c>
      <c r="N13" s="690" t="s">
        <v>29</v>
      </c>
      <c r="O13" s="691" t="s">
        <v>29</v>
      </c>
      <c r="P13" s="689" t="s">
        <v>29</v>
      </c>
      <c r="Q13" s="690" t="s">
        <v>29</v>
      </c>
      <c r="R13" s="690" t="s">
        <v>29</v>
      </c>
      <c r="S13" s="691" t="s">
        <v>29</v>
      </c>
      <c r="T13" s="689" t="s">
        <v>29</v>
      </c>
      <c r="U13" s="690" t="s">
        <v>29</v>
      </c>
      <c r="V13" s="690" t="s">
        <v>29</v>
      </c>
      <c r="W13" s="691" t="s">
        <v>29</v>
      </c>
      <c r="X13" s="689" t="s">
        <v>29</v>
      </c>
      <c r="Y13" s="690" t="s">
        <v>29</v>
      </c>
      <c r="Z13" s="690" t="s">
        <v>29</v>
      </c>
      <c r="AA13" s="691" t="s">
        <v>29</v>
      </c>
      <c r="AB13" s="689">
        <f>IFERROR(IS_Quarterly!CB13,0)</f>
        <v>0</v>
      </c>
      <c r="AC13" s="690">
        <f>IFERROR(AB13+IS_Quarterly!CE13,)</f>
        <v>0.26700000000000002</v>
      </c>
      <c r="AD13" s="690">
        <f>IFERROR(AC13+IS_Quarterly!CH13,0)</f>
        <v>-0.555655546</v>
      </c>
      <c r="AE13" s="691">
        <f>AD13+IS_Quarterly!CK13</f>
        <v>-1.066655546</v>
      </c>
    </row>
    <row r="14" spans="1:31">
      <c r="A14" s="173">
        <f t="shared" si="0"/>
        <v>12</v>
      </c>
      <c r="B14" s="687" t="s">
        <v>292</v>
      </c>
      <c r="C14" s="688" t="s">
        <v>103</v>
      </c>
      <c r="D14" s="689">
        <f>IFERROR(IS_Quarterly!H14,)</f>
        <v>6.3148701000000002E-2</v>
      </c>
      <c r="E14" s="690">
        <f>IFERROR(D14+IS_Quarterly!K14,)</f>
        <v>0.27885600099999996</v>
      </c>
      <c r="F14" s="690">
        <f>IFERROR(E14+IS_Quarterly!N14,)</f>
        <v>0.31742612999999997</v>
      </c>
      <c r="G14" s="691">
        <f>IFERROR(F14+IS_Quarterly!Q14,)</f>
        <v>0.40935940699999995</v>
      </c>
      <c r="H14" s="689">
        <f>IFERROR(IS_Quarterly!T14,)</f>
        <v>0.14593989700000001</v>
      </c>
      <c r="I14" s="690">
        <f>IFERROR(H14+IS_Quarterly!W14,)</f>
        <v>0.28530597600000002</v>
      </c>
      <c r="J14" s="690">
        <f>IFERROR(I14+IS_Quarterly!Z14,)</f>
        <v>0.54423898699999995</v>
      </c>
      <c r="K14" s="691">
        <f>IFERROR(J14+IS_Quarterly!AC14,)</f>
        <v>0.52115354799999991</v>
      </c>
      <c r="L14" s="689">
        <f>IFERROR(IS_Quarterly!AF14,)</f>
        <v>1.0262209550000001</v>
      </c>
      <c r="M14" s="690">
        <f>IFERROR(L14+IS_Quarterly!AI14,)</f>
        <v>1.2319121200000001</v>
      </c>
      <c r="N14" s="690">
        <f>IFERROR(M14+IS_Quarterly!AL14,)</f>
        <v>1.2894481370000002</v>
      </c>
      <c r="O14" s="691">
        <f>IFERROR(N14+IS_Quarterly!AO14,)</f>
        <v>1.2965769820000002</v>
      </c>
      <c r="P14" s="689">
        <f>IFERROR(IS_Quarterly!AR14,)</f>
        <v>1.47</v>
      </c>
      <c r="Q14" s="690">
        <f>IFERROR(P14+IS_Quarterly!AU14,)</f>
        <v>1.57</v>
      </c>
      <c r="R14" s="690">
        <f>IFERROR(Q14+IS_Quarterly!AX14,)</f>
        <v>4.1794346549999997</v>
      </c>
      <c r="S14" s="691">
        <f>IFERROR(R14+IS_Quarterly!BA14,)</f>
        <v>4.20794318</v>
      </c>
      <c r="T14" s="689">
        <f>IFERROR(IS_Quarterly!BD14,)</f>
        <v>0.70399999999999996</v>
      </c>
      <c r="U14" s="690">
        <f>IFERROR(T14+IS_Quarterly!BG14,)</f>
        <v>3.6779999999999999</v>
      </c>
      <c r="V14" s="690">
        <f>IFERROR(U14+IS_Quarterly!BJ14,)</f>
        <v>9.11</v>
      </c>
      <c r="W14" s="691">
        <f>IFERROR(V14+IS_Quarterly!BM14,)</f>
        <v>2.5839999999999996</v>
      </c>
      <c r="X14" s="689">
        <f>IFERROR(IS_Quarterly!BP14,)</f>
        <v>4.3940000000000001</v>
      </c>
      <c r="Y14" s="690">
        <f>IFERROR(X14+IS_Quarterly!BS14,)</f>
        <v>6.4210000000000003</v>
      </c>
      <c r="Z14" s="690">
        <f>IFERROR(Y14+IS_Quarterly!BV14,)</f>
        <v>10.509</v>
      </c>
      <c r="AA14" s="691">
        <f>IFERROR(Z14+IS_Quarterly!BY14,)</f>
        <v>8.6590000000000007</v>
      </c>
      <c r="AB14" s="689">
        <f>IFERROR(IS_Quarterly!CB14,0)</f>
        <v>6.48</v>
      </c>
      <c r="AC14" s="690">
        <f>IFERROR(AB14+IS_Quarterly!CE14,)</f>
        <v>11.334</v>
      </c>
      <c r="AD14" s="690">
        <f>IFERROR(AC14+IS_Quarterly!CH14,0)</f>
        <v>8.2739999999999991</v>
      </c>
      <c r="AE14" s="691">
        <f>AD14+IS_Quarterly!CK14</f>
        <v>24.207000000000001</v>
      </c>
    </row>
    <row r="15" spans="1:31">
      <c r="A15" s="173">
        <f t="shared" si="0"/>
        <v>13</v>
      </c>
      <c r="B15" s="687" t="s">
        <v>294</v>
      </c>
      <c r="C15" s="688" t="s">
        <v>104</v>
      </c>
      <c r="D15" s="689">
        <f>IFERROR(IS_Quarterly!H15,)</f>
        <v>-0.18034135900000001</v>
      </c>
      <c r="E15" s="690">
        <f>IFERROR(D15+IS_Quarterly!K15,)</f>
        <v>-0.34868307900000001</v>
      </c>
      <c r="F15" s="690">
        <f>IFERROR(E15+IS_Quarterly!N15,)</f>
        <v>-0.50062972500000003</v>
      </c>
      <c r="G15" s="691">
        <f>IFERROR(F15+IS_Quarterly!Q15,)</f>
        <v>-0.56278001700000002</v>
      </c>
      <c r="H15" s="689">
        <f>IFERROR(IS_Quarterly!T15,)</f>
        <v>-7.8080283E-2</v>
      </c>
      <c r="I15" s="690">
        <f>IFERROR(H15+IS_Quarterly!W15,)</f>
        <v>-0.270748606</v>
      </c>
      <c r="J15" s="690">
        <f>IFERROR(I15+IS_Quarterly!Z15,)</f>
        <v>-0.22755678900000001</v>
      </c>
      <c r="K15" s="691">
        <f>IFERROR(J15+IS_Quarterly!AC15,)</f>
        <v>-0.73637286099999999</v>
      </c>
      <c r="L15" s="689">
        <f>IFERROR(IS_Quarterly!AF15,)</f>
        <v>0.22780895000000001</v>
      </c>
      <c r="M15" s="690">
        <f>IFERROR(L15+IS_Quarterly!AI15,)</f>
        <v>-0.14541040699999996</v>
      </c>
      <c r="N15" s="690">
        <f>IFERROR(M15+IS_Quarterly!AL15,)</f>
        <v>-0.63310813599999993</v>
      </c>
      <c r="O15" s="691">
        <f>IFERROR(N15+IS_Quarterly!AO15,)</f>
        <v>-2.678342561</v>
      </c>
      <c r="P15" s="689">
        <f>IFERROR(IS_Quarterly!AR15,)</f>
        <v>0.18</v>
      </c>
      <c r="Q15" s="690">
        <f>IFERROR(P15+IS_Quarterly!AU15,)</f>
        <v>-5.0000000000000017E-2</v>
      </c>
      <c r="R15" s="690">
        <f>IFERROR(Q15+IS_Quarterly!AX15,)</f>
        <v>-0.14164076400000003</v>
      </c>
      <c r="S15" s="691">
        <f>IFERROR(R15+IS_Quarterly!BA15,)</f>
        <v>-0.36970180500000005</v>
      </c>
      <c r="T15" s="689">
        <f>IFERROR(IS_Quarterly!BD15,)</f>
        <v>-0.79200000000000004</v>
      </c>
      <c r="U15" s="690">
        <f>IFERROR(T15+IS_Quarterly!BG15,)</f>
        <v>-1.5230000000000001</v>
      </c>
      <c r="V15" s="690">
        <f>IFERROR(U15+IS_Quarterly!BJ15,)</f>
        <v>-2.2930000000000001</v>
      </c>
      <c r="W15" s="691">
        <f>IFERROR(V15+IS_Quarterly!BM15,)</f>
        <v>-4.673</v>
      </c>
      <c r="X15" s="689">
        <f>IFERROR(IS_Quarterly!BP15,)</f>
        <v>-1.145</v>
      </c>
      <c r="Y15" s="690">
        <f>IFERROR(X15+IS_Quarterly!BS15,)</f>
        <v>-1.6339999999999999</v>
      </c>
      <c r="Z15" s="690">
        <f>IFERROR(Y15+IS_Quarterly!BV15,)</f>
        <v>-2.198</v>
      </c>
      <c r="AA15" s="691">
        <f>IFERROR(Z15+IS_Quarterly!BY15,)</f>
        <v>-3.593</v>
      </c>
      <c r="AB15" s="689">
        <f>IFERROR(IS_Quarterly!CB15,0)</f>
        <v>-0.55600000000000005</v>
      </c>
      <c r="AC15" s="690">
        <f>IFERROR(AB15+IS_Quarterly!CE15,)</f>
        <v>-1.0920000000000001</v>
      </c>
      <c r="AD15" s="690">
        <f>IFERROR(AC15+IS_Quarterly!CH15,0)</f>
        <v>-3.7666856170000003</v>
      </c>
      <c r="AE15" s="691">
        <f>AD15+IS_Quarterly!CK15</f>
        <v>-3.9106856170000004</v>
      </c>
    </row>
    <row r="16" spans="1:31">
      <c r="A16" s="173">
        <f t="shared" si="0"/>
        <v>14</v>
      </c>
      <c r="B16" s="687" t="s">
        <v>296</v>
      </c>
      <c r="C16" s="688" t="s">
        <v>105</v>
      </c>
      <c r="D16" s="689">
        <f>IFERROR(IS_Quarterly!H16,)</f>
        <v>5.1376668E-2</v>
      </c>
      <c r="E16" s="690">
        <f>IFERROR(D16+IS_Quarterly!K16,)</f>
        <v>0.28195067600000001</v>
      </c>
      <c r="F16" s="690">
        <f>IFERROR(E16+IS_Quarterly!N16,)</f>
        <v>0.31045902000000003</v>
      </c>
      <c r="G16" s="691">
        <f>IFERROR(F16+IS_Quarterly!Q16,)</f>
        <v>0.510017681</v>
      </c>
      <c r="H16" s="689">
        <f>IFERROR(IS_Quarterly!T16,)</f>
        <v>5.9530184999999999E-2</v>
      </c>
      <c r="I16" s="690">
        <f>IFERROR(H16+IS_Quarterly!W16,)</f>
        <v>0.121057443</v>
      </c>
      <c r="J16" s="690">
        <f>IFERROR(I16+IS_Quarterly!Z16,)</f>
        <v>0.22221174500000002</v>
      </c>
      <c r="K16" s="691">
        <f>IFERROR(J16+IS_Quarterly!AC16,)</f>
        <v>0.25772879700000001</v>
      </c>
      <c r="L16" s="689">
        <f>IFERROR(IS_Quarterly!AF16,)</f>
        <v>1.8995695999999999E-2</v>
      </c>
      <c r="M16" s="690">
        <f>IFERROR(L16+IS_Quarterly!AI16,)</f>
        <v>2.1053566999999999E-2</v>
      </c>
      <c r="N16" s="690">
        <f>IFERROR(M16+IS_Quarterly!AL16,)</f>
        <v>4.7030374999999999E-2</v>
      </c>
      <c r="O16" s="691">
        <f>IFERROR(N16+IS_Quarterly!AO16,)</f>
        <v>7.5312800999999999E-2</v>
      </c>
      <c r="P16" s="689">
        <f>IFERROR(IS_Quarterly!AR16,)</f>
        <v>0.01</v>
      </c>
      <c r="Q16" s="690">
        <f>IFERROR(P16+IS_Quarterly!AU16,)</f>
        <v>0.05</v>
      </c>
      <c r="R16" s="690">
        <f>IFERROR(Q16+IS_Quarterly!AX16,)</f>
        <v>0.106398878</v>
      </c>
      <c r="S16" s="691">
        <f>IFERROR(R16+IS_Quarterly!BA16,)</f>
        <v>0.21254851499999999</v>
      </c>
      <c r="T16" s="724">
        <f>IFERROR(IS_Quarterly!BD16,)</f>
        <v>2E-3</v>
      </c>
      <c r="U16" s="725">
        <f>IFERROR(T16+IS_Quarterly!BG16,)</f>
        <v>2.8999999999999998E-2</v>
      </c>
      <c r="V16" s="725">
        <f>IFERROR(U16+IS_Quarterly!BJ16,)</f>
        <v>3.3999999999999996E-2</v>
      </c>
      <c r="W16" s="691">
        <f>IFERROR(V16+IS_Quarterly!BM16,)</f>
        <v>30.372</v>
      </c>
      <c r="X16" s="724">
        <f>IFERROR(IS_Quarterly!BP16,)</f>
        <v>1E-3</v>
      </c>
      <c r="Y16" s="725">
        <f>IFERROR(X16+IS_Quarterly!BS16,)</f>
        <v>1.6E-2</v>
      </c>
      <c r="Z16" s="725">
        <f>IFERROR(Y16+IS_Quarterly!BV16,)</f>
        <v>3.1E-2</v>
      </c>
      <c r="AA16" s="726">
        <f>IFERROR(Z16+IS_Quarterly!BY16,)</f>
        <v>4.8429602000000002E-2</v>
      </c>
      <c r="AB16" s="724">
        <f>IFERROR(IS_Quarterly!CB16,0)</f>
        <v>4.0000000000000002E-4</v>
      </c>
      <c r="AC16" s="725">
        <f>IFERROR(AB16+IS_Quarterly!CE16,)</f>
        <v>1.04E-2</v>
      </c>
      <c r="AD16" s="725">
        <f>IFERROR(AC16+IS_Quarterly!CH16,0)</f>
        <v>1.1775159E-2</v>
      </c>
      <c r="AE16" s="726">
        <f>AD16+IS_Quarterly!CK16</f>
        <v>2.9177946999999999E-2</v>
      </c>
    </row>
    <row r="17" spans="1:31">
      <c r="A17" s="173">
        <f t="shared" si="0"/>
        <v>15</v>
      </c>
      <c r="B17" s="687" t="s">
        <v>298</v>
      </c>
      <c r="C17" s="688" t="s">
        <v>106</v>
      </c>
      <c r="D17" s="689">
        <f>IFERROR(IS_Quarterly!H17,)</f>
        <v>-2.210105E-3</v>
      </c>
      <c r="E17" s="690">
        <f>IFERROR(D17+IS_Quarterly!K17,)</f>
        <v>-2.4269582000000001E-2</v>
      </c>
      <c r="F17" s="690">
        <f>IFERROR(E17+IS_Quarterly!N17,)</f>
        <v>-2.5717655000000002E-2</v>
      </c>
      <c r="G17" s="691">
        <f>IFERROR(F17+IS_Quarterly!Q17,)</f>
        <v>-4.6847659E-2</v>
      </c>
      <c r="H17" s="689">
        <f>IFERROR(IS_Quarterly!T17,)</f>
        <v>-1.452675E-2</v>
      </c>
      <c r="I17" s="690">
        <f>IFERROR(H17+IS_Quarterly!W17,)</f>
        <v>-1.7432842E-2</v>
      </c>
      <c r="J17" s="690">
        <f>IFERROR(I17+IS_Quarterly!Z17,)</f>
        <v>-1.7582842000000001E-2</v>
      </c>
      <c r="K17" s="691">
        <f>IFERROR(J17+IS_Quarterly!AC17,)</f>
        <v>-1.7484522000000002E-2</v>
      </c>
      <c r="L17" s="689">
        <f>IFERROR(IS_Quarterly!AF17,)</f>
        <v>-6.4108600000000002E-4</v>
      </c>
      <c r="M17" s="690">
        <f>IFERROR(L17+IS_Quarterly!AI17,)</f>
        <v>-8.0306330000000006E-3</v>
      </c>
      <c r="N17" s="690">
        <f>IFERROR(M17+IS_Quarterly!AL17,)</f>
        <v>-8.0306460000000007E-3</v>
      </c>
      <c r="O17" s="691">
        <f>IFERROR(N17+IS_Quarterly!AO17,)</f>
        <v>-8.7485290000000014E-3</v>
      </c>
      <c r="P17" s="689">
        <f>IFERROR(IS_Quarterly!AR17,)</f>
        <v>-1.24E-5</v>
      </c>
      <c r="Q17" s="690">
        <f>IFERROR(P17+IS_Quarterly!AU17,)</f>
        <v>-1.0012399999999999E-2</v>
      </c>
      <c r="R17" s="690">
        <f>IFERROR(Q17+IS_Quarterly!AX17,)</f>
        <v>-3.5896082000000003E-2</v>
      </c>
      <c r="S17" s="691">
        <f>IFERROR(R17+IS_Quarterly!BA17,)</f>
        <v>-0.151164467</v>
      </c>
      <c r="T17" s="689">
        <f>IFERROR(IS_Quarterly!BD17,)</f>
        <v>-1.9999999999999999E-6</v>
      </c>
      <c r="U17" s="690">
        <f>IFERROR(T17+IS_Quarterly!BG17,)</f>
        <v>-2.02E-4</v>
      </c>
      <c r="V17" s="690">
        <f>IFERROR(U17+IS_Quarterly!BJ17,)</f>
        <v>-2.6200000000000003E-4</v>
      </c>
      <c r="W17" s="691">
        <f>IFERROR(V17+IS_Quarterly!BM17,)</f>
        <v>-0.40026200000000001</v>
      </c>
      <c r="X17" s="689">
        <f>IFERROR(IS_Quarterly!BP17,)</f>
        <v>-1.0999999999999999E-2</v>
      </c>
      <c r="Y17" s="690">
        <f>IFERROR(X17+IS_Quarterly!BS17,)</f>
        <v>-6.2E-2</v>
      </c>
      <c r="Z17" s="690">
        <f>IFERROR(Y17+IS_Quarterly!BV17,)</f>
        <v>-0.496</v>
      </c>
      <c r="AA17" s="691">
        <f>IFERROR(Z17+IS_Quarterly!BY17,)</f>
        <v>-0.89400000000000002</v>
      </c>
      <c r="AB17" s="689">
        <f>IFERROR(IS_Quarterly!CB17,0)</f>
        <v>-0.34599999999999997</v>
      </c>
      <c r="AC17" s="690">
        <f>IFERROR(AB17+IS_Quarterly!CE17,)</f>
        <v>-1.5870000000000002</v>
      </c>
      <c r="AD17" s="690">
        <f>IFERROR(AC17+IS_Quarterly!CH17,0)</f>
        <v>-1.5890697080000002</v>
      </c>
      <c r="AE17" s="691">
        <f>AD17+IS_Quarterly!CK17</f>
        <v>-13.779069708</v>
      </c>
    </row>
    <row r="18" spans="1:31">
      <c r="A18" s="173">
        <f t="shared" si="0"/>
        <v>16</v>
      </c>
      <c r="B18" s="778" t="s">
        <v>300</v>
      </c>
      <c r="C18" s="692" t="s">
        <v>440</v>
      </c>
      <c r="D18" s="693">
        <f>IFERROR(IS_Quarterly!H18,)</f>
        <v>2.5119739050000001</v>
      </c>
      <c r="E18" s="694">
        <f>IFERROR(D18+IS_Quarterly!K18,)</f>
        <v>7.0078540159999996</v>
      </c>
      <c r="F18" s="694">
        <f>IFERROR(E18+IS_Quarterly!N18,)</f>
        <v>11.041537769999998</v>
      </c>
      <c r="G18" s="695">
        <f>IFERROR(F18+IS_Quarterly!Q18,)</f>
        <v>17.786749411999999</v>
      </c>
      <c r="H18" s="693">
        <f>IFERROR(IS_Quarterly!T18,)</f>
        <v>7.5578630490000016</v>
      </c>
      <c r="I18" s="694">
        <f>IFERROR(H18+IS_Quarterly!W18,)</f>
        <v>17.131181971</v>
      </c>
      <c r="J18" s="694">
        <f>IFERROR(I18+IS_Quarterly!Z18,)</f>
        <v>29.298039278999997</v>
      </c>
      <c r="K18" s="695">
        <f>IFERROR(J18+IS_Quarterly!AC18,)</f>
        <v>41.735024961999997</v>
      </c>
      <c r="L18" s="693">
        <f>IFERROR(IS_Quarterly!AF18,)</f>
        <v>14.706384514999996</v>
      </c>
      <c r="M18" s="694">
        <f>IFERROR(L18+IS_Quarterly!AI18,)</f>
        <v>20.900786408999998</v>
      </c>
      <c r="N18" s="694">
        <f>IFERROR(M18+IS_Quarterly!AL18,)</f>
        <v>32.361601491999998</v>
      </c>
      <c r="O18" s="695">
        <f>IFERROR(N18+IS_Quarterly!AO18,)</f>
        <v>39.29479869299999</v>
      </c>
      <c r="P18" s="693">
        <f>IFERROR(IS_Quarterly!AR18,)</f>
        <v>12.5549876</v>
      </c>
      <c r="Q18" s="694">
        <f>IFERROR(P18+IS_Quarterly!AU18,)</f>
        <v>28.544987600000006</v>
      </c>
      <c r="R18" s="694">
        <f>IFERROR(Q18+IS_Quarterly!AX18,)</f>
        <v>44.422296687000006</v>
      </c>
      <c r="S18" s="695">
        <f>IFERROR(R18+IS_Quarterly!BA18,)</f>
        <v>55.612625422999997</v>
      </c>
      <c r="T18" s="693">
        <f>IFERROR(IS_Quarterly!BD18,)</f>
        <v>16.618997999999998</v>
      </c>
      <c r="U18" s="694">
        <f>IFERROR(T18+IS_Quarterly!BG18,)</f>
        <v>34.151797999999992</v>
      </c>
      <c r="V18" s="694">
        <f>IFERROR(U18+IS_Quarterly!BJ18,)</f>
        <v>56.298737999999986</v>
      </c>
      <c r="W18" s="695">
        <f>IFERROR(V18+IS_Quarterly!BM18,)</f>
        <v>96.759737999999999</v>
      </c>
      <c r="X18" s="693">
        <f>IFERROR(IS_Quarterly!BP18,)</f>
        <v>23.13</v>
      </c>
      <c r="Y18" s="694">
        <f>IFERROR(X18+IS_Quarterly!BS18,)</f>
        <v>47.779000000000011</v>
      </c>
      <c r="Z18" s="694">
        <f>IFERROR(Y18+IS_Quarterly!BV18,)</f>
        <v>75.548000000000016</v>
      </c>
      <c r="AA18" s="695">
        <f>IFERROR(Z18+IS_Quarterly!BY18,)</f>
        <v>93.843429602000015</v>
      </c>
      <c r="AB18" s="693">
        <f>IFERROR(IS_Quarterly!CB18,0)</f>
        <v>32.086400000000005</v>
      </c>
      <c r="AC18" s="694">
        <f>IFERROR(AB18+IS_Quarterly!CE18,)</f>
        <v>66.627399999999994</v>
      </c>
      <c r="AD18" s="694">
        <f>IFERROR(AC18+IS_Quarterly!CH18,0)</f>
        <v>89.021364288000001</v>
      </c>
      <c r="AE18" s="695">
        <f>AD18+IS_Quarterly!CK18</f>
        <v>127.934267076</v>
      </c>
    </row>
    <row r="19" spans="1:31">
      <c r="A19" s="173">
        <f t="shared" si="0"/>
        <v>17</v>
      </c>
      <c r="B19" s="687" t="s">
        <v>301</v>
      </c>
      <c r="C19" s="782" t="s">
        <v>441</v>
      </c>
      <c r="D19" s="689">
        <f>IFERROR(IS_Quarterly!H19,)</f>
        <v>-0.5736539930000002</v>
      </c>
      <c r="E19" s="690">
        <f>IFERROR(D19+IS_Quarterly!K19,)</f>
        <v>-1.2230247319999998</v>
      </c>
      <c r="F19" s="690">
        <f>IFERROR(E19+IS_Quarterly!N19,)</f>
        <v>-2.4271944059999999</v>
      </c>
      <c r="G19" s="691">
        <f>IFERROR(F19+IS_Quarterly!Q19,)</f>
        <v>-2.9232398409999991</v>
      </c>
      <c r="H19" s="689">
        <f>IFERROR(IS_Quarterly!T19,)</f>
        <v>-1.6318683700000003</v>
      </c>
      <c r="I19" s="690">
        <f>IFERROR(H19+IS_Quarterly!W19,)</f>
        <v>-3.5783642600000007</v>
      </c>
      <c r="J19" s="690">
        <f>IFERROR(I19+IS_Quarterly!Z19,)</f>
        <v>-6.2422215680000015</v>
      </c>
      <c r="K19" s="691">
        <f>IFERROR(J19+IS_Quarterly!AC19,)</f>
        <v>-8.3415003710000004</v>
      </c>
      <c r="L19" s="689">
        <f>IFERROR(IS_Quarterly!AF19,)</f>
        <v>-3.3021634419999994</v>
      </c>
      <c r="M19" s="690">
        <f>IFERROR(L19+IS_Quarterly!AI19,)</f>
        <v>-4.7765653360000009</v>
      </c>
      <c r="N19" s="690">
        <f>IFERROR(M19+IS_Quarterly!AL19,)</f>
        <v>-7.4107320150000007</v>
      </c>
      <c r="O19" s="691">
        <f>IFERROR(N19+IS_Quarterly!AO19,)</f>
        <v>-1.1293677039999981</v>
      </c>
      <c r="P19" s="689">
        <f>IFERROR(IS_Quarterly!AR19,)</f>
        <v>-2.9980000000000011</v>
      </c>
      <c r="Q19" s="690">
        <f>IFERROR(P19+IS_Quarterly!AU19,)</f>
        <v>-6.929000000000002</v>
      </c>
      <c r="R19" s="690">
        <f>IFERROR(Q19+IS_Quarterly!AX19,)</f>
        <v>-10.282086974000002</v>
      </c>
      <c r="S19" s="691">
        <f>IFERROR(R19+IS_Quarterly!BA19,)</f>
        <v>-11.827451194000004</v>
      </c>
      <c r="T19" s="689">
        <f>IFERROR(IS_Quarterly!BD19,)</f>
        <v>-3.8019999999999978</v>
      </c>
      <c r="U19" s="690">
        <f>IFERROR(T19+IS_Quarterly!BG19,)</f>
        <v>-7.5269999999999975</v>
      </c>
      <c r="V19" s="690">
        <f>IFERROR(U19+IS_Quarterly!BJ19,)</f>
        <v>-10.956999999999997</v>
      </c>
      <c r="W19" s="691">
        <f>IFERROR(V19+IS_Quarterly!BM19,)</f>
        <v>-21.380999999999997</v>
      </c>
      <c r="X19" s="689">
        <f>IFERROR(IS_Quarterly!BP19,)</f>
        <v>-4.3550000000000004</v>
      </c>
      <c r="Y19" s="690">
        <f>IFERROR(X19+IS_Quarterly!BS19,)</f>
        <v>-10.443999999999999</v>
      </c>
      <c r="Z19" s="690">
        <f>IFERROR(Y19+IS_Quarterly!BV19,)</f>
        <v>-17.018999999999998</v>
      </c>
      <c r="AA19" s="691">
        <f>IFERROR(Z19+IS_Quarterly!BY19,)</f>
        <v>-19.616000000000003</v>
      </c>
      <c r="AB19" s="689">
        <f>IFERROR(IS_Quarterly!CB19,0)</f>
        <v>-6.0024000000000051</v>
      </c>
      <c r="AC19" s="690">
        <f>IFERROR(AB19+IS_Quarterly!CE19,)</f>
        <v>-13.9634</v>
      </c>
      <c r="AD19" s="690">
        <f>IFERROR(AC19+IS_Quarterly!CH19,0)</f>
        <v>-19.871983784000001</v>
      </c>
      <c r="AE19" s="691">
        <f>AD19+IS_Quarterly!CK19</f>
        <v>-30.386886571999998</v>
      </c>
    </row>
    <row r="20" spans="1:31">
      <c r="A20" s="173">
        <f t="shared" si="0"/>
        <v>18</v>
      </c>
      <c r="B20" s="68" t="s">
        <v>361</v>
      </c>
      <c r="C20" s="69" t="s">
        <v>326</v>
      </c>
      <c r="D20" s="678">
        <f>IFERROR(IS_Quarterly!H20,)</f>
        <v>1.9383199119999999</v>
      </c>
      <c r="E20" s="679">
        <f>IFERROR(D20+IS_Quarterly!K20,)</f>
        <v>5.7848292840000006</v>
      </c>
      <c r="F20" s="679">
        <f>IFERROR(E20+IS_Quarterly!N20,)</f>
        <v>8.6143433639999998</v>
      </c>
      <c r="G20" s="680">
        <f>IFERROR(F20+IS_Quarterly!Q20,)</f>
        <v>14.863509571000002</v>
      </c>
      <c r="H20" s="678">
        <f>IFERROR(IS_Quarterly!T20,)</f>
        <v>5.9259946790000013</v>
      </c>
      <c r="I20" s="679">
        <f>IFERROR(H20+IS_Quarterly!W20,)</f>
        <v>13.552817710999999</v>
      </c>
      <c r="J20" s="679">
        <f>IFERROR(I20+IS_Quarterly!Z20,)</f>
        <v>23.055817710999996</v>
      </c>
      <c r="K20" s="680">
        <f>IFERROR(J20+IS_Quarterly!AC20,)</f>
        <v>33.393524590999995</v>
      </c>
      <c r="L20" s="678">
        <f>IFERROR(IS_Quarterly!AF20,)</f>
        <v>11.404221072999997</v>
      </c>
      <c r="M20" s="679">
        <f>IFERROR(L20+IS_Quarterly!AI20,)</f>
        <v>16.124221072999998</v>
      </c>
      <c r="N20" s="679">
        <f>IFERROR(M20+IS_Quarterly!AL20,)</f>
        <v>24.950869476999998</v>
      </c>
      <c r="O20" s="680">
        <f>IFERROR(N20+IS_Quarterly!AO20,)</f>
        <v>38.165430988999994</v>
      </c>
      <c r="P20" s="678">
        <f>IFERROR(IS_Quarterly!AR20,)</f>
        <v>9.5569875999999994</v>
      </c>
      <c r="Q20" s="679">
        <f>IFERROR(P20+IS_Quarterly!AU20,)</f>
        <v>21.615987600000004</v>
      </c>
      <c r="R20" s="679">
        <f>IFERROR(Q20+IS_Quarterly!AX20,)</f>
        <v>34.140209713000004</v>
      </c>
      <c r="S20" s="680">
        <f>IFERROR(R20+IS_Quarterly!BA20,)</f>
        <v>43.785174228999992</v>
      </c>
      <c r="T20" s="678">
        <f>IFERROR(IS_Quarterly!BD20,)</f>
        <v>12.816998</v>
      </c>
      <c r="U20" s="679">
        <f>IFERROR(T20+IS_Quarterly!BG20,)</f>
        <v>26.624797999999995</v>
      </c>
      <c r="V20" s="679">
        <f>IFERROR(U20+IS_Quarterly!BJ20,)</f>
        <v>45.341737999999992</v>
      </c>
      <c r="W20" s="680">
        <f>IFERROR(V20+IS_Quarterly!BM20,)</f>
        <v>75.378737999999998</v>
      </c>
      <c r="X20" s="678">
        <f>IFERROR(IS_Quarterly!BP20,)</f>
        <v>18.774999999999999</v>
      </c>
      <c r="Y20" s="679">
        <f>IFERROR(X20+IS_Quarterly!BS20,)</f>
        <v>37.335000000000008</v>
      </c>
      <c r="Z20" s="679">
        <f>IFERROR(Y20+IS_Quarterly!BV20,)</f>
        <v>58.529000000000011</v>
      </c>
      <c r="AA20" s="680">
        <f>IFERROR(Z20+IS_Quarterly!BY20,)</f>
        <v>74.227429602000015</v>
      </c>
      <c r="AB20" s="678">
        <f>IFERROR(IS_Quarterly!CB20,0)</f>
        <v>26.084</v>
      </c>
      <c r="AC20" s="679">
        <f>IFERROR(AB20+IS_Quarterly!CE20,)</f>
        <v>52.664000000000001</v>
      </c>
      <c r="AD20" s="679">
        <f>IFERROR(AC20+IS_Quarterly!CH20,0)</f>
        <v>69.149380503999993</v>
      </c>
      <c r="AE20" s="680">
        <f>AD20+IS_Quarterly!CK20</f>
        <v>97.547380503999989</v>
      </c>
    </row>
    <row r="21" spans="1:31">
      <c r="A21" s="173">
        <f t="shared" si="0"/>
        <v>19</v>
      </c>
      <c r="B21" s="222" t="s">
        <v>133</v>
      </c>
      <c r="C21" s="223" t="s">
        <v>133</v>
      </c>
      <c r="D21" s="681">
        <f t="shared" ref="D21:AA21" si="9">D20/D$4</f>
        <v>0.19718412126144455</v>
      </c>
      <c r="E21" s="682">
        <f t="shared" si="9"/>
        <v>0.2717157953969</v>
      </c>
      <c r="F21" s="682">
        <f t="shared" si="9"/>
        <v>0.26183414480243161</v>
      </c>
      <c r="G21" s="683">
        <f t="shared" si="9"/>
        <v>0.31303461461185295</v>
      </c>
      <c r="H21" s="681">
        <f t="shared" si="9"/>
        <v>0.36596027166059414</v>
      </c>
      <c r="I21" s="682">
        <f t="shared" si="9"/>
        <v>0.35897700140382471</v>
      </c>
      <c r="J21" s="682">
        <f t="shared" si="9"/>
        <v>0.39202259307222936</v>
      </c>
      <c r="K21" s="683">
        <f t="shared" si="9"/>
        <v>0.41158991521329169</v>
      </c>
      <c r="L21" s="681">
        <f t="shared" si="9"/>
        <v>0.53218633967987294</v>
      </c>
      <c r="M21" s="682">
        <f t="shared" si="9"/>
        <v>0.44765716065734151</v>
      </c>
      <c r="N21" s="682">
        <f t="shared" si="9"/>
        <v>0.44889285418489633</v>
      </c>
      <c r="O21" s="683">
        <f t="shared" si="9"/>
        <v>0.49914899084500586</v>
      </c>
      <c r="P21" s="681">
        <f t="shared" si="9"/>
        <v>0.4482639587242026</v>
      </c>
      <c r="Q21" s="682">
        <f t="shared" si="9"/>
        <v>0.42542782129502071</v>
      </c>
      <c r="R21" s="682">
        <f t="shared" si="9"/>
        <v>0.45353379181943781</v>
      </c>
      <c r="S21" s="683">
        <f t="shared" si="9"/>
        <v>0.4352576069525626</v>
      </c>
      <c r="T21" s="681">
        <f t="shared" si="9"/>
        <v>0.36225652186201635</v>
      </c>
      <c r="U21" s="682">
        <f t="shared" si="9"/>
        <v>0.39116723719973551</v>
      </c>
      <c r="V21" s="682">
        <f t="shared" si="9"/>
        <v>0.44745283372642664</v>
      </c>
      <c r="W21" s="683">
        <f t="shared" si="9"/>
        <v>0.53158489421720723</v>
      </c>
      <c r="X21" s="681">
        <f t="shared" si="9"/>
        <v>0.48173141068404579</v>
      </c>
      <c r="Y21" s="682">
        <f t="shared" si="9"/>
        <v>0.4398977283438591</v>
      </c>
      <c r="Z21" s="682">
        <f t="shared" si="9"/>
        <v>0.43967757929055434</v>
      </c>
      <c r="AA21" s="683">
        <f t="shared" si="9"/>
        <v>0.41209301200846099</v>
      </c>
      <c r="AB21" s="681">
        <f t="shared" ref="AB21:AE21" si="10">AB20/AB$4</f>
        <v>0.51775541396216684</v>
      </c>
      <c r="AC21" s="682">
        <f t="shared" si="10"/>
        <v>0.48262463343108503</v>
      </c>
      <c r="AD21" s="682">
        <f t="shared" si="10"/>
        <v>0.41029928978129038</v>
      </c>
      <c r="AE21" s="683">
        <f t="shared" si="10"/>
        <v>0.40153199789246635</v>
      </c>
    </row>
    <row r="22" spans="1:31">
      <c r="A22" s="173">
        <f t="shared" si="0"/>
        <v>20</v>
      </c>
      <c r="B22" s="79" t="s">
        <v>91</v>
      </c>
      <c r="C22" s="80" t="s">
        <v>32</v>
      </c>
      <c r="D22" s="696">
        <f>IFERROR(IS_Quarterly!H22,)</f>
        <v>0.17799999999999999</v>
      </c>
      <c r="E22" s="697">
        <f>IFERROR(D22+IS_Quarterly!K22,)</f>
        <v>0.28199999999999997</v>
      </c>
      <c r="F22" s="697">
        <f>IFERROR(E22+IS_Quarterly!N22,)</f>
        <v>0.47299999999999998</v>
      </c>
      <c r="G22" s="698">
        <f>IFERROR(F22+IS_Quarterly!Q22,)</f>
        <v>0.7589999999999999</v>
      </c>
      <c r="H22" s="696">
        <f>IFERROR(IS_Quarterly!T22,)</f>
        <v>0.248</v>
      </c>
      <c r="I22" s="697">
        <f>IFERROR(H22+IS_Quarterly!W22,)</f>
        <v>0.52100000000000002</v>
      </c>
      <c r="J22" s="697">
        <f>IFERROR(I22+IS_Quarterly!Z22,)</f>
        <v>0.83200000000000007</v>
      </c>
      <c r="K22" s="698">
        <f>IFERROR(J22+IS_Quarterly!AC22,)</f>
        <v>1.2170000000000001</v>
      </c>
      <c r="L22" s="696">
        <f>IFERROR(IS_Quarterly!AF22,)</f>
        <v>0.442</v>
      </c>
      <c r="M22" s="697">
        <f>IFERROR(L22+IS_Quarterly!AI22,)</f>
        <v>0.95199999999999996</v>
      </c>
      <c r="N22" s="697">
        <f>IFERROR(M22+IS_Quarterly!AL22,)</f>
        <v>1.367</v>
      </c>
      <c r="O22" s="698">
        <f>IFERROR(N22+IS_Quarterly!AO22,)</f>
        <v>2.0830000000000002</v>
      </c>
      <c r="P22" s="696">
        <f>IFERROR(IS_Quarterly!AR22,)</f>
        <v>0.58561300000000005</v>
      </c>
      <c r="Q22" s="697">
        <f>IFERROR(P22+IS_Quarterly!AU22,)</f>
        <v>1.1504160000000001</v>
      </c>
      <c r="R22" s="697">
        <f>IFERROR(Q22+IS_Quarterly!AX22,)</f>
        <v>1.7829699999999997</v>
      </c>
      <c r="S22" s="698">
        <f>IFERROR(R22+IS_Quarterly!BA22,)</f>
        <v>2.5229999999999997</v>
      </c>
      <c r="T22" s="696">
        <f>IFERROR(IS_Quarterly!BD22,)</f>
        <v>0.94599999999999995</v>
      </c>
      <c r="U22" s="697">
        <f>IFERROR(T22+IS_Quarterly!BG22,)</f>
        <v>1.92</v>
      </c>
      <c r="V22" s="697">
        <f>IFERROR(U22+IS_Quarterly!BJ22,)</f>
        <v>2.923</v>
      </c>
      <c r="W22" s="698">
        <f>IFERROR(V22+IS_Quarterly!BM22,)</f>
        <v>3.899</v>
      </c>
      <c r="X22" s="696">
        <f>IFERROR(IS_Quarterly!BP22,)</f>
        <v>0.984205</v>
      </c>
      <c r="Y22" s="697">
        <f>IFERROR(X22+IS_Quarterly!BS22,)</f>
        <v>2.0172049999999997</v>
      </c>
      <c r="Z22" s="697">
        <f>IFERROR(Y22+IS_Quarterly!BV22,)</f>
        <v>3.1202049999999995</v>
      </c>
      <c r="AA22" s="698">
        <f>IFERROR(Z22+IS_Quarterly!BY22,)</f>
        <v>4.2782049999999998</v>
      </c>
      <c r="AB22" s="696">
        <f>IFERROR(IS_Quarterly!CB22,0)</f>
        <v>1.159778</v>
      </c>
      <c r="AC22" s="697">
        <f>IFERROR(AB22+IS_Quarterly!CE22,)</f>
        <v>2.3363449999999997</v>
      </c>
      <c r="AD22" s="697">
        <f>IFERROR(AC22+IS_Quarterly!CH22,0)</f>
        <v>3.5403449999999994</v>
      </c>
      <c r="AE22" s="698">
        <f>AD22+IS_Quarterly!CK22</f>
        <v>7.204345</v>
      </c>
    </row>
    <row r="23" spans="1:31">
      <c r="A23" s="173">
        <f t="shared" si="0"/>
        <v>21</v>
      </c>
      <c r="B23" s="54" t="s">
        <v>33</v>
      </c>
      <c r="C23" s="55" t="s">
        <v>33</v>
      </c>
      <c r="D23" s="667">
        <f>IFERROR(IS_Quarterly!H23,)</f>
        <v>2.758</v>
      </c>
      <c r="E23" s="668">
        <f>IFERROR(D23+IS_Quarterly!K23,)</f>
        <v>7.1020000000000003</v>
      </c>
      <c r="F23" s="668">
        <f>IFERROR(E23+IS_Quarterly!N23,)</f>
        <v>11.423</v>
      </c>
      <c r="G23" s="669">
        <f>IFERROR(F23+IS_Quarterly!Q23,)</f>
        <v>18.234999999999999</v>
      </c>
      <c r="H23" s="667">
        <f>IFERROR(IS_Quarterly!T23,)</f>
        <v>7.6930000000000023</v>
      </c>
      <c r="I23" s="668">
        <f>IFERROR(H23+IS_Quarterly!W23,)</f>
        <v>17.533999999999999</v>
      </c>
      <c r="J23" s="668">
        <f>IFERROR(I23+IS_Quarterly!Z23,)</f>
        <v>29.616728177999999</v>
      </c>
      <c r="K23" s="669">
        <f>IFERROR(J23+IS_Quarterly!AC23,)</f>
        <v>42.926000000000002</v>
      </c>
      <c r="L23" s="667">
        <f>IFERROR(IS_Quarterly!AF23,)</f>
        <v>13.875999999999998</v>
      </c>
      <c r="M23" s="668">
        <f>IFERROR(L23+IS_Quarterly!AI23,)</f>
        <v>20.753261761999998</v>
      </c>
      <c r="N23" s="668">
        <f>IFERROR(M23+IS_Quarterly!AL23,)</f>
        <v>33.033261761999995</v>
      </c>
      <c r="O23" s="669">
        <f>IFERROR(N23+IS_Quarterly!AO23,)</f>
        <v>42.692999999999998</v>
      </c>
      <c r="P23" s="667">
        <f>IFERROR(IS_Quarterly!AR23,)</f>
        <v>11.480613</v>
      </c>
      <c r="Q23" s="668">
        <f>IFERROR(P23+IS_Quarterly!AU23,)</f>
        <v>28.135416000000006</v>
      </c>
      <c r="R23" s="668">
        <f>IFERROR(Q23+IS_Quarterly!AX23,)</f>
        <v>42.096970000000006</v>
      </c>
      <c r="S23" s="669">
        <f>IFERROR(R23+IS_Quarterly!BA23,)</f>
        <v>54.236000000000004</v>
      </c>
      <c r="T23" s="667">
        <f>IFERROR(IS_Quarterly!BD23,)</f>
        <v>17.651</v>
      </c>
      <c r="U23" s="668">
        <f>IFERROR(T23+IS_Quarterly!BG23,)</f>
        <v>33.887999999999991</v>
      </c>
      <c r="V23" s="668">
        <f>IFERROR(U23+IS_Quarterly!BJ23,)</f>
        <v>52.370999999999995</v>
      </c>
      <c r="W23" s="669">
        <f>IFERROR(V23+IS_Quarterly!BM23,)</f>
        <v>72.775999999999996</v>
      </c>
      <c r="X23" s="667">
        <f>IFERROR(IS_Quarterly!BP23,)</f>
        <v>20.875204999999998</v>
      </c>
      <c r="Y23" s="668">
        <f>IFERROR(X23+IS_Quarterly!BS23,)</f>
        <v>45.055205000000001</v>
      </c>
      <c r="Z23" s="668">
        <f>IFERROR(Y23+IS_Quarterly!BV23,)</f>
        <v>70.822204999999997</v>
      </c>
      <c r="AA23" s="669">
        <f>IFERROR(Z23+IS_Quarterly!BY23,)</f>
        <v>93.901205000000004</v>
      </c>
      <c r="AB23" s="667">
        <f>IFERROR(IS_Quarterly!CB23,0)</f>
        <v>27.667777999999995</v>
      </c>
      <c r="AC23" s="668">
        <f>IFERROR(AB23+IS_Quarterly!CE23,)</f>
        <v>60.031344999999988</v>
      </c>
      <c r="AD23" s="668">
        <f>IFERROR(AC23+IS_Quarterly!CH23,0)</f>
        <v>90.187344999999993</v>
      </c>
      <c r="AE23" s="669">
        <f>AD23+IS_Quarterly!CK23</f>
        <v>129.65884499999999</v>
      </c>
    </row>
    <row r="24" spans="1:31" ht="18" thickBot="1">
      <c r="A24" s="173">
        <f t="shared" si="0"/>
        <v>22</v>
      </c>
      <c r="B24" s="226" t="s">
        <v>133</v>
      </c>
      <c r="C24" s="226" t="s">
        <v>198</v>
      </c>
      <c r="D24" s="699">
        <f t="shared" ref="D24:AA24" si="11">D23/D$4</f>
        <v>0.28056968463886062</v>
      </c>
      <c r="E24" s="700">
        <f t="shared" si="11"/>
        <v>0.33358384217942699</v>
      </c>
      <c r="F24" s="700">
        <f t="shared" si="11"/>
        <v>0.34720364741641341</v>
      </c>
      <c r="G24" s="701">
        <f t="shared" si="11"/>
        <v>0.38404026789099027</v>
      </c>
      <c r="H24" s="699">
        <f t="shared" si="11"/>
        <v>0.47508182548014583</v>
      </c>
      <c r="I24" s="700">
        <f t="shared" si="11"/>
        <v>0.46442761031943625</v>
      </c>
      <c r="J24" s="700">
        <f t="shared" si="11"/>
        <v>0.50357904127232733</v>
      </c>
      <c r="K24" s="701">
        <f t="shared" si="11"/>
        <v>0.52908187790418204</v>
      </c>
      <c r="L24" s="699">
        <f t="shared" si="11"/>
        <v>0.64753371599234677</v>
      </c>
      <c r="M24" s="700">
        <f t="shared" si="11"/>
        <v>0.57617333530065373</v>
      </c>
      <c r="N24" s="700">
        <f t="shared" si="11"/>
        <v>0.59430374436650246</v>
      </c>
      <c r="O24" s="701">
        <f t="shared" si="11"/>
        <v>0.5583630870639934</v>
      </c>
      <c r="P24" s="699">
        <f t="shared" si="11"/>
        <v>0.53849029080675426</v>
      </c>
      <c r="Q24" s="700">
        <f t="shared" si="11"/>
        <v>0.55373776815587494</v>
      </c>
      <c r="R24" s="700">
        <f t="shared" si="11"/>
        <v>0.55923494872203627</v>
      </c>
      <c r="S24" s="701">
        <f t="shared" si="11"/>
        <v>0.53914668575291269</v>
      </c>
      <c r="T24" s="699">
        <f t="shared" si="11"/>
        <v>0.49888358158333568</v>
      </c>
      <c r="U24" s="700">
        <f t="shared" si="11"/>
        <v>0.49787702931021804</v>
      </c>
      <c r="V24" s="700">
        <f t="shared" si="11"/>
        <v>0.51682077901572043</v>
      </c>
      <c r="W24" s="701">
        <f t="shared" si="11"/>
        <v>0.5132299012693935</v>
      </c>
      <c r="X24" s="699">
        <f t="shared" si="11"/>
        <v>0.53561874583055369</v>
      </c>
      <c r="Y24" s="700">
        <f t="shared" si="11"/>
        <v>0.53086064897728347</v>
      </c>
      <c r="Z24" s="700">
        <f t="shared" si="11"/>
        <v>0.53202575910094807</v>
      </c>
      <c r="AA24" s="701">
        <f t="shared" si="11"/>
        <v>0.52131712774048855</v>
      </c>
      <c r="AB24" s="699">
        <f t="shared" ref="AB24:AE24" si="12">AB23/AB$4</f>
        <v>0.5491926794894697</v>
      </c>
      <c r="AC24" s="700">
        <f t="shared" si="12"/>
        <v>0.55014062499999983</v>
      </c>
      <c r="AD24" s="700">
        <f t="shared" si="12"/>
        <v>0.53512849039362975</v>
      </c>
      <c r="AE24" s="701">
        <f t="shared" si="12"/>
        <v>0.53371166717434071</v>
      </c>
    </row>
    <row r="25" spans="1:31">
      <c r="A25" s="175"/>
      <c r="B25" s="82"/>
      <c r="C25" s="82"/>
      <c r="D25" s="702"/>
      <c r="E25" s="702"/>
      <c r="F25" s="702"/>
      <c r="G25" s="702"/>
      <c r="H25" s="702"/>
      <c r="I25" s="702"/>
      <c r="J25" s="702"/>
      <c r="K25" s="702"/>
      <c r="L25" s="702"/>
      <c r="M25" s="702"/>
      <c r="N25" s="702"/>
      <c r="O25" s="702"/>
      <c r="P25" s="702"/>
      <c r="Q25" s="702"/>
      <c r="R25" s="702"/>
      <c r="S25" s="702"/>
      <c r="T25" s="702"/>
      <c r="U25" s="702"/>
      <c r="V25" s="702"/>
      <c r="W25" s="702"/>
      <c r="X25" s="702"/>
      <c r="Y25" s="702"/>
      <c r="Z25" s="702"/>
      <c r="AA25" s="702"/>
      <c r="AB25" s="702"/>
      <c r="AC25" s="702"/>
      <c r="AD25" s="702"/>
      <c r="AE25" s="702"/>
    </row>
    <row r="26" spans="1:31" ht="18" thickBot="1">
      <c r="B26" s="50" t="s">
        <v>201</v>
      </c>
      <c r="C26" s="51"/>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row>
    <row r="27" spans="1:31" s="727" customFormat="1">
      <c r="A27" s="173">
        <v>1</v>
      </c>
      <c r="B27" s="25" t="s">
        <v>286</v>
      </c>
      <c r="C27" s="53"/>
      <c r="D27" s="728" t="str">
        <f t="shared" ref="D27:AA27" si="13">D3</f>
        <v>1Q18</v>
      </c>
      <c r="E27" s="729" t="str">
        <f t="shared" si="13"/>
        <v>2Q18</v>
      </c>
      <c r="F27" s="729" t="str">
        <f t="shared" si="13"/>
        <v>3Q18</v>
      </c>
      <c r="G27" s="729" t="str">
        <f t="shared" si="13"/>
        <v>4Q18</v>
      </c>
      <c r="H27" s="728" t="str">
        <f t="shared" si="13"/>
        <v>1Q19</v>
      </c>
      <c r="I27" s="729" t="str">
        <f t="shared" si="13"/>
        <v>2Q19</v>
      </c>
      <c r="J27" s="729" t="str">
        <f t="shared" si="13"/>
        <v>3Q19</v>
      </c>
      <c r="K27" s="729" t="str">
        <f t="shared" si="13"/>
        <v>4Q19</v>
      </c>
      <c r="L27" s="728" t="str">
        <f t="shared" si="13"/>
        <v>1Q20</v>
      </c>
      <c r="M27" s="729" t="str">
        <f t="shared" si="13"/>
        <v>2Q20</v>
      </c>
      <c r="N27" s="729" t="str">
        <f t="shared" si="13"/>
        <v>3Q20</v>
      </c>
      <c r="O27" s="729" t="str">
        <f t="shared" si="13"/>
        <v>4Q20</v>
      </c>
      <c r="P27" s="728" t="str">
        <f t="shared" si="13"/>
        <v>1Q21</v>
      </c>
      <c r="Q27" s="729" t="str">
        <f t="shared" si="13"/>
        <v>2Q21</v>
      </c>
      <c r="R27" s="729" t="str">
        <f t="shared" si="13"/>
        <v>3Q21</v>
      </c>
      <c r="S27" s="729" t="str">
        <f t="shared" si="13"/>
        <v>4Q21</v>
      </c>
      <c r="T27" s="728" t="str">
        <f t="shared" si="13"/>
        <v>1Q22</v>
      </c>
      <c r="U27" s="729" t="str">
        <f t="shared" si="13"/>
        <v>2Q22</v>
      </c>
      <c r="V27" s="729" t="str">
        <f t="shared" si="13"/>
        <v>3Q22</v>
      </c>
      <c r="W27" s="729" t="str">
        <f t="shared" si="13"/>
        <v>4Q22</v>
      </c>
      <c r="X27" s="728" t="str">
        <f t="shared" si="13"/>
        <v>1Q23</v>
      </c>
      <c r="Y27" s="729" t="str">
        <f t="shared" si="13"/>
        <v>2Q23</v>
      </c>
      <c r="Z27" s="729" t="str">
        <f t="shared" si="13"/>
        <v>3Q23</v>
      </c>
      <c r="AA27" s="729" t="str">
        <f t="shared" si="13"/>
        <v>4Q23</v>
      </c>
      <c r="AB27" s="728" t="str">
        <f t="shared" ref="AB27:AE27" si="14">AB3</f>
        <v>1Q24</v>
      </c>
      <c r="AC27" s="729" t="str">
        <f t="shared" si="14"/>
        <v>2Q24</v>
      </c>
      <c r="AD27" s="729" t="str">
        <f t="shared" si="14"/>
        <v>3Q24</v>
      </c>
      <c r="AE27" s="729" t="str">
        <f t="shared" si="14"/>
        <v>4Q24</v>
      </c>
    </row>
    <row r="28" spans="1:31">
      <c r="A28" s="173">
        <f>IF(A27="","",A27+1)</f>
        <v>2</v>
      </c>
      <c r="B28" s="83" t="s">
        <v>304</v>
      </c>
      <c r="C28" s="84" t="s">
        <v>34</v>
      </c>
      <c r="D28" s="703">
        <f>IFERROR(IS_Quarterly!H28,)</f>
        <v>5.47</v>
      </c>
      <c r="E28" s="704">
        <f>IFERROR(D28+IS_Quarterly!K28,)</f>
        <v>11.75</v>
      </c>
      <c r="F28" s="704">
        <f>IFERROR(E28+IS_Quarterly!N28,)</f>
        <v>17.309999999999999</v>
      </c>
      <c r="G28" s="705">
        <f>IFERROR(F28+IS_Quarterly!Q28,)</f>
        <v>25.065000000000001</v>
      </c>
      <c r="H28" s="703">
        <f>IFERROR(IS_Quarterly!T28,)</f>
        <v>7.02</v>
      </c>
      <c r="I28" s="704">
        <f>IFERROR(H28+IS_Quarterly!W28,)</f>
        <v>17.41</v>
      </c>
      <c r="J28" s="704">
        <f>IFERROR(I28+IS_Quarterly!Z28,)</f>
        <v>26.497603000000002</v>
      </c>
      <c r="K28" s="705">
        <f>IFERROR(J28+IS_Quarterly!AC28,)</f>
        <v>36.781999999999996</v>
      </c>
      <c r="L28" s="703">
        <f>IFERROR(IS_Quarterly!AF28,)</f>
        <v>9.2010000000000005</v>
      </c>
      <c r="M28" s="704">
        <f>IFERROR(L28+IS_Quarterly!AI28,)</f>
        <v>15.011626</v>
      </c>
      <c r="N28" s="704">
        <f>IFERROR(M28+IS_Quarterly!AL28,)</f>
        <v>23.192618000000003</v>
      </c>
      <c r="O28" s="705">
        <f>IFERROR(N28+IS_Quarterly!AO28,)</f>
        <v>32.936000000000007</v>
      </c>
      <c r="P28" s="703">
        <f>IFERROR(IS_Quarterly!AR28,)</f>
        <v>9.207414</v>
      </c>
      <c r="Q28" s="704">
        <f>IFERROR(P28+IS_Quarterly!AU28,)</f>
        <v>25.995999999999999</v>
      </c>
      <c r="R28" s="704">
        <f>IFERROR(Q28+IS_Quarterly!AX28,)</f>
        <v>36.718381000000001</v>
      </c>
      <c r="S28" s="705">
        <f>IFERROR(R28+IS_Quarterly!BA28,)</f>
        <v>46.889710000000001</v>
      </c>
      <c r="T28" s="703">
        <f>IFERROR(IS_Quarterly!BD28,)</f>
        <v>20.5</v>
      </c>
      <c r="U28" s="704">
        <f>IFERROR(T28+IS_Quarterly!BG28,)</f>
        <v>37.6</v>
      </c>
      <c r="V28" s="704">
        <f>IFERROR(U28+IS_Quarterly!BJ28,)</f>
        <v>53.1</v>
      </c>
      <c r="W28" s="705">
        <f>IFERROR(V28+IS_Quarterly!BM28,)</f>
        <v>74.141999999999996</v>
      </c>
      <c r="X28" s="703">
        <f>IFERROR(IS_Quarterly!BP28,)</f>
        <v>18.351500000000001</v>
      </c>
      <c r="Y28" s="704">
        <f>IFERROR(X28+IS_Quarterly!BS28,)</f>
        <v>40.308500000000002</v>
      </c>
      <c r="Z28" s="704">
        <f>IFERROR(Y28+IS_Quarterly!BV28,)</f>
        <v>66.133499999999998</v>
      </c>
      <c r="AA28" s="705">
        <f>IFERROR(Z28+IS_Quarterly!BY28,)</f>
        <v>89.977499999999992</v>
      </c>
      <c r="AB28" s="703">
        <f>IFERROR(IS_Quarterly!CB28,0)</f>
        <v>20.800999999999998</v>
      </c>
      <c r="AC28" s="704">
        <f>IFERROR(AB28+IS_Quarterly!CE28,)</f>
        <v>50.659419999999997</v>
      </c>
      <c r="AD28" s="704">
        <f>IFERROR(AC28+IS_Quarterly!CH28,0)</f>
        <v>82.572419999999994</v>
      </c>
      <c r="AE28" s="705">
        <f>AD28+IS_Quarterly!CK28</f>
        <v>111.42792</v>
      </c>
    </row>
    <row r="29" spans="1:31">
      <c r="A29" s="173">
        <f t="shared" ref="A29:A47" si="15">IF(A28="","",A28+1)</f>
        <v>3</v>
      </c>
      <c r="B29" s="90" t="s">
        <v>305</v>
      </c>
      <c r="C29" s="91" t="s">
        <v>327</v>
      </c>
      <c r="D29" s="694">
        <f>IFERROR(IS_Quarterly!H29,)</f>
        <v>3.47</v>
      </c>
      <c r="E29" s="706">
        <f>IFERROR(D29+IS_Quarterly!K29,)</f>
        <v>7.73</v>
      </c>
      <c r="F29" s="706">
        <f>IFERROR(E29+IS_Quarterly!N29,)</f>
        <v>10.68</v>
      </c>
      <c r="G29" s="707">
        <f>IFERROR(F29+IS_Quarterly!Q29,)</f>
        <v>14.818999999999999</v>
      </c>
      <c r="H29" s="694">
        <f>IFERROR(IS_Quarterly!T29,)</f>
        <v>3.8519999999999999</v>
      </c>
      <c r="I29" s="706">
        <f>IFERROR(H29+IS_Quarterly!W29,)</f>
        <v>8.7829999999999995</v>
      </c>
      <c r="J29" s="706">
        <f>IFERROR(I29+IS_Quarterly!Z29,)</f>
        <v>13.786053000000001</v>
      </c>
      <c r="K29" s="707">
        <f>IFERROR(J29+IS_Quarterly!AC29,)</f>
        <v>19.649999999999999</v>
      </c>
      <c r="L29" s="694">
        <f>IFERROR(IS_Quarterly!AF29,)</f>
        <v>5.63</v>
      </c>
      <c r="M29" s="706">
        <f>IFERROR(L29+IS_Quarterly!AI29,)</f>
        <v>8.1927529999999997</v>
      </c>
      <c r="N29" s="706">
        <f>IFERROR(M29+IS_Quarterly!AL29,)</f>
        <v>13.720642999999999</v>
      </c>
      <c r="O29" s="707">
        <f>IFERROR(N29+IS_Quarterly!AO29,)</f>
        <v>20.559000000000001</v>
      </c>
      <c r="P29" s="694">
        <f>IFERROR(IS_Quarterly!AR29,)</f>
        <v>6.2937719999999997</v>
      </c>
      <c r="Q29" s="706">
        <f>IFERROR(P29+IS_Quarterly!AU29,)</f>
        <v>19.338619000000001</v>
      </c>
      <c r="R29" s="706">
        <f>IFERROR(Q29+IS_Quarterly!AX29,)</f>
        <v>27.972000000000001</v>
      </c>
      <c r="S29" s="707">
        <f>IFERROR(R29+IS_Quarterly!BA29,)</f>
        <v>36.563000000000002</v>
      </c>
      <c r="T29" s="694">
        <f>IFERROR(IS_Quarterly!BD29,)</f>
        <v>8.6999999999999993</v>
      </c>
      <c r="U29" s="706">
        <f>IFERROR(T29+IS_Quarterly!BG29,)</f>
        <v>18.100000000000001</v>
      </c>
      <c r="V29" s="706">
        <f>IFERROR(U29+IS_Quarterly!BJ29,)</f>
        <v>29.6</v>
      </c>
      <c r="W29" s="707">
        <f>IFERROR(V29+IS_Quarterly!BM29,)</f>
        <v>44.3</v>
      </c>
      <c r="X29" s="694">
        <f>IFERROR(IS_Quarterly!BP29,)</f>
        <v>12.4595</v>
      </c>
      <c r="Y29" s="706">
        <f>IFERROR(X29+IS_Quarterly!BS29,)</f>
        <v>28.765500000000003</v>
      </c>
      <c r="Z29" s="706">
        <f>IFERROR(Y29+IS_Quarterly!BV29,)</f>
        <v>46.545500000000004</v>
      </c>
      <c r="AA29" s="707">
        <f>IFERROR(Z29+IS_Quarterly!BY29,)</f>
        <v>63.155500000000004</v>
      </c>
      <c r="AB29" s="694">
        <f>IFERROR(IS_Quarterly!CB29,0)</f>
        <v>14.266999999999999</v>
      </c>
      <c r="AC29" s="706">
        <f>IFERROR(AB29+IS_Quarterly!CE29,)</f>
        <v>37.5777</v>
      </c>
      <c r="AD29" s="706">
        <f>IFERROR(AC29+IS_Quarterly!CH29,0)</f>
        <v>62.9497</v>
      </c>
      <c r="AE29" s="707">
        <f>AD29+IS_Quarterly!CK29</f>
        <v>84.7012</v>
      </c>
    </row>
    <row r="30" spans="1:31">
      <c r="A30" s="173">
        <f t="shared" si="15"/>
        <v>4</v>
      </c>
      <c r="B30" s="90" t="s">
        <v>306</v>
      </c>
      <c r="C30" s="91" t="s">
        <v>35</v>
      </c>
      <c r="D30" s="694">
        <f>IFERROR(IS_Quarterly!H30,)</f>
        <v>2</v>
      </c>
      <c r="E30" s="706">
        <f>IFERROR(D30+IS_Quarterly!K30,)</f>
        <v>4.0199999999999996</v>
      </c>
      <c r="F30" s="706">
        <f>IFERROR(E30+IS_Quarterly!N30,)</f>
        <v>6.629999999999999</v>
      </c>
      <c r="G30" s="707">
        <f>IFERROR(F30+IS_Quarterly!Q30,)</f>
        <v>10.246</v>
      </c>
      <c r="H30" s="694">
        <f>IFERROR(IS_Quarterly!T30,)</f>
        <v>3.1680000000000001</v>
      </c>
      <c r="I30" s="706">
        <f>IFERROR(H30+IS_Quarterly!W30,)</f>
        <v>8.6270000000000007</v>
      </c>
      <c r="J30" s="706">
        <f>IFERROR(I30+IS_Quarterly!Z30,)</f>
        <v>12.711550000000001</v>
      </c>
      <c r="K30" s="707">
        <f>IFERROR(J30+IS_Quarterly!AC30,)</f>
        <v>17.132999999999999</v>
      </c>
      <c r="L30" s="694">
        <f>IFERROR(IS_Quarterly!AF30,)</f>
        <v>3.5710000000000002</v>
      </c>
      <c r="M30" s="706">
        <f>IFERROR(L30+IS_Quarterly!AI30,)</f>
        <v>6.818873</v>
      </c>
      <c r="N30" s="706">
        <f>IFERROR(M30+IS_Quarterly!AL30,)</f>
        <v>9.4719750000000005</v>
      </c>
      <c r="O30" s="707">
        <f>IFERROR(N30+IS_Quarterly!AO30,)</f>
        <v>12.377000000000001</v>
      </c>
      <c r="P30" s="694">
        <f>IFERROR(IS_Quarterly!AR30,)</f>
        <v>2.9136419999999998</v>
      </c>
      <c r="Q30" s="706">
        <f>IFERROR(P30+IS_Quarterly!AU30,)</f>
        <v>6.6576709999999997</v>
      </c>
      <c r="R30" s="706">
        <f>IFERROR(Q30+IS_Quarterly!AX30,)</f>
        <v>8.7466709999999992</v>
      </c>
      <c r="S30" s="707">
        <f>IFERROR(R30+IS_Quarterly!BA30,)</f>
        <v>10.327</v>
      </c>
      <c r="T30" s="694">
        <f>IFERROR(IS_Quarterly!BD30,)</f>
        <v>11.8</v>
      </c>
      <c r="U30" s="706">
        <f>IFERROR(T30+IS_Quarterly!BG30,)</f>
        <v>19.600000000000001</v>
      </c>
      <c r="V30" s="706">
        <f>IFERROR(U30+IS_Quarterly!BJ30,)</f>
        <v>23.6</v>
      </c>
      <c r="W30" s="707">
        <f>IFERROR(V30+IS_Quarterly!BM30,)</f>
        <v>29.942000000000004</v>
      </c>
      <c r="X30" s="694">
        <f>IFERROR(IS_Quarterly!BP30,)</f>
        <v>5.8920000000000003</v>
      </c>
      <c r="Y30" s="706">
        <f>IFERROR(X30+IS_Quarterly!BS30,)</f>
        <v>11.542999999999999</v>
      </c>
      <c r="Z30" s="706">
        <f>IFERROR(Y30+IS_Quarterly!BV30,)</f>
        <v>19.588000000000001</v>
      </c>
      <c r="AA30" s="707">
        <f>IFERROR(Z30+IS_Quarterly!BY30,)</f>
        <v>26.822000000000003</v>
      </c>
      <c r="AB30" s="694">
        <f>IFERROR(IS_Quarterly!CB30,0)</f>
        <v>6.5339999999999998</v>
      </c>
      <c r="AC30" s="706">
        <f>IFERROR(AB30+IS_Quarterly!CE30,)</f>
        <v>13.081720000000001</v>
      </c>
      <c r="AD30" s="706">
        <f>IFERROR(AC30+IS_Quarterly!CH30,0)</f>
        <v>19.622720000000001</v>
      </c>
      <c r="AE30" s="707">
        <f>AD30+IS_Quarterly!CK30</f>
        <v>26.726720000000004</v>
      </c>
    </row>
    <row r="31" spans="1:31">
      <c r="A31" s="173">
        <f t="shared" si="15"/>
        <v>5</v>
      </c>
      <c r="B31" s="83" t="s">
        <v>307</v>
      </c>
      <c r="C31" s="84" t="s">
        <v>36</v>
      </c>
      <c r="D31" s="703">
        <f>IFERROR(IS_Quarterly!H31,)</f>
        <v>1</v>
      </c>
      <c r="E31" s="704">
        <f>IFERROR(D31+IS_Quarterly!K31,)</f>
        <v>2.17</v>
      </c>
      <c r="F31" s="704">
        <f>IFERROR(E31+IS_Quarterly!N31,)</f>
        <v>3.63</v>
      </c>
      <c r="G31" s="705">
        <f>IFERROR(F31+IS_Quarterly!Q31,)</f>
        <v>5.3680000000000003</v>
      </c>
      <c r="H31" s="703">
        <f>IFERROR(IS_Quarterly!T31,)</f>
        <v>2.0009999999999999</v>
      </c>
      <c r="I31" s="704">
        <f>IFERROR(H31+IS_Quarterly!W31,)</f>
        <v>3.9299999999999997</v>
      </c>
      <c r="J31" s="704">
        <f>IFERROR(I31+IS_Quarterly!Z31,)</f>
        <v>5.0607049999999996</v>
      </c>
      <c r="K31" s="705">
        <f>IFERROR(J31+IS_Quarterly!AC31,)</f>
        <v>6.585</v>
      </c>
      <c r="L31" s="703">
        <f>IFERROR(IS_Quarterly!AF31,)</f>
        <v>1.415</v>
      </c>
      <c r="M31" s="704">
        <f>IFERROR(L31+IS_Quarterly!AI31,)</f>
        <v>2.1560290000000002</v>
      </c>
      <c r="N31" s="704">
        <f>IFERROR(M31+IS_Quarterly!AL31,)</f>
        <v>3.3337990000000004</v>
      </c>
      <c r="O31" s="705">
        <f>IFERROR(N31+IS_Quarterly!AO31,)</f>
        <v>4.3900000000000006</v>
      </c>
      <c r="P31" s="703">
        <f>IFERROR(IS_Quarterly!AR31,)</f>
        <v>1.788149</v>
      </c>
      <c r="Q31" s="704">
        <f>IFERROR(P31+IS_Quarterly!AU31,)</f>
        <v>3.2810000000000001</v>
      </c>
      <c r="R31" s="704">
        <f>IFERROR(Q31+IS_Quarterly!AX31,)</f>
        <v>5.2259349999999998</v>
      </c>
      <c r="S31" s="705">
        <f>IFERROR(R31+IS_Quarterly!BA31,)</f>
        <v>7.2429350000000001</v>
      </c>
      <c r="T31" s="703">
        <f>IFERROR(IS_Quarterly!BD31,)</f>
        <v>2</v>
      </c>
      <c r="U31" s="704">
        <f>IFERROR(T31+IS_Quarterly!BG31,)</f>
        <v>4.3</v>
      </c>
      <c r="V31" s="704">
        <f>IFERROR(U31+IS_Quarterly!BJ31,)</f>
        <v>5.8</v>
      </c>
      <c r="W31" s="705">
        <f>IFERROR(V31+IS_Quarterly!BM31,)</f>
        <v>7.843</v>
      </c>
      <c r="X31" s="703">
        <f>IFERROR(IS_Quarterly!BP31,)</f>
        <v>1.1678999999999999</v>
      </c>
      <c r="Y31" s="704">
        <f>IFERROR(X31+IS_Quarterly!BS31,)</f>
        <v>2.6999</v>
      </c>
      <c r="Z31" s="704">
        <f>IFERROR(Y31+IS_Quarterly!BV31,)</f>
        <v>3.5808999999999997</v>
      </c>
      <c r="AA31" s="705">
        <f>IFERROR(Z31+IS_Quarterly!BY31,)</f>
        <v>5.0928999999999993</v>
      </c>
      <c r="AB31" s="703">
        <f>IFERROR(IS_Quarterly!CB31,0)</f>
        <v>1.4100000000000001</v>
      </c>
      <c r="AC31" s="704">
        <f>IFERROR(AB31+IS_Quarterly!CE31,)</f>
        <v>2.4045000000000001</v>
      </c>
      <c r="AD31" s="704">
        <f>IFERROR(AC31+IS_Quarterly!CH31,0)</f>
        <v>3.5994999999999999</v>
      </c>
      <c r="AE31" s="705">
        <f>AD31+IS_Quarterly!CK31</f>
        <v>4.8884999999999996</v>
      </c>
    </row>
    <row r="32" spans="1:31">
      <c r="A32" s="173">
        <f t="shared" si="15"/>
        <v>6</v>
      </c>
      <c r="B32" s="90" t="s">
        <v>305</v>
      </c>
      <c r="C32" s="91" t="s">
        <v>327</v>
      </c>
      <c r="D32" s="694">
        <f>IFERROR(IS_Quarterly!H32,)</f>
        <v>0.63</v>
      </c>
      <c r="E32" s="706">
        <f>IFERROR(D32+IS_Quarterly!K32,)</f>
        <v>1.3900000000000001</v>
      </c>
      <c r="F32" s="706">
        <f>IFERROR(E32+IS_Quarterly!N32,)</f>
        <v>2.5</v>
      </c>
      <c r="G32" s="707">
        <f>IFERROR(F32+IS_Quarterly!Q32,)</f>
        <v>3.9359999999999999</v>
      </c>
      <c r="H32" s="694">
        <f>IFERROR(IS_Quarterly!T32,)</f>
        <v>1.7</v>
      </c>
      <c r="I32" s="706">
        <f>IFERROR(H32+IS_Quarterly!W32,)</f>
        <v>3.2559999999999998</v>
      </c>
      <c r="J32" s="706">
        <f>IFERROR(I32+IS_Quarterly!Z32,)</f>
        <v>4.1317959999999996</v>
      </c>
      <c r="K32" s="707">
        <f>IFERROR(J32+IS_Quarterly!AC32,)</f>
        <v>5.4119999999999999</v>
      </c>
      <c r="L32" s="694">
        <f>IFERROR(IS_Quarterly!AF32,)</f>
        <v>1.292</v>
      </c>
      <c r="M32" s="706">
        <f>IFERROR(L32+IS_Quarterly!AI32,)</f>
        <v>1.6947559999999999</v>
      </c>
      <c r="N32" s="706">
        <f>IFERROR(M32+IS_Quarterly!AL32,)</f>
        <v>2.584308</v>
      </c>
      <c r="O32" s="707">
        <f>IFERROR(N32+IS_Quarterly!AO32,)</f>
        <v>3.5579999999999998</v>
      </c>
      <c r="P32" s="694">
        <f>IFERROR(IS_Quarterly!AR32,)</f>
        <v>1.6153310000000001</v>
      </c>
      <c r="Q32" s="706">
        <f>IFERROR(P32+IS_Quarterly!AU32,)</f>
        <v>2.7646109999999999</v>
      </c>
      <c r="R32" s="706">
        <f>IFERROR(Q32+IS_Quarterly!AX32,)</f>
        <v>4.5670000000000002</v>
      </c>
      <c r="S32" s="707">
        <f>IFERROR(R32+IS_Quarterly!BA32,)</f>
        <v>6.4210000000000003</v>
      </c>
      <c r="T32" s="694">
        <f>IFERROR(IS_Quarterly!BD32,)</f>
        <v>1.9</v>
      </c>
      <c r="U32" s="706">
        <f>IFERROR(T32+IS_Quarterly!BG32,)</f>
        <v>4</v>
      </c>
      <c r="V32" s="706">
        <f>IFERROR(U32+IS_Quarterly!BJ32,)</f>
        <v>5.4</v>
      </c>
      <c r="W32" s="707">
        <f>IFERROR(V32+IS_Quarterly!BM32,)</f>
        <v>7.3690000000000007</v>
      </c>
      <c r="X32" s="694">
        <f>IFERROR(IS_Quarterly!BP32,)</f>
        <v>1.0419</v>
      </c>
      <c r="Y32" s="706">
        <f>IFERROR(X32+IS_Quarterly!BS32,)</f>
        <v>2.4489000000000001</v>
      </c>
      <c r="Z32" s="706">
        <f>IFERROR(Y32+IS_Quarterly!BV32,)</f>
        <v>3.2659000000000002</v>
      </c>
      <c r="AA32" s="707">
        <f>IFERROR(Z32+IS_Quarterly!BY32,)</f>
        <v>4.7689000000000004</v>
      </c>
      <c r="AB32" s="694">
        <f>IFERROR(IS_Quarterly!CB32,0)</f>
        <v>1.34</v>
      </c>
      <c r="AC32" s="706">
        <f>IFERROR(AB32+IS_Quarterly!CE32,)</f>
        <v>2.2755000000000001</v>
      </c>
      <c r="AD32" s="706">
        <f>IFERROR(AC32+IS_Quarterly!CH32,0)</f>
        <v>3.3935000000000004</v>
      </c>
      <c r="AE32" s="707">
        <f>AD32+IS_Quarterly!CK32</f>
        <v>4.5225000000000009</v>
      </c>
    </row>
    <row r="33" spans="1:31">
      <c r="A33" s="173">
        <f t="shared" si="15"/>
        <v>7</v>
      </c>
      <c r="B33" s="90" t="s">
        <v>306</v>
      </c>
      <c r="C33" s="91" t="s">
        <v>35</v>
      </c>
      <c r="D33" s="694">
        <f>IFERROR(IS_Quarterly!H33,)</f>
        <v>0.37</v>
      </c>
      <c r="E33" s="706">
        <f>IFERROR(D33+IS_Quarterly!K33,)</f>
        <v>0.79</v>
      </c>
      <c r="F33" s="706">
        <f>IFERROR(E33+IS_Quarterly!N33,)</f>
        <v>1.1400000000000001</v>
      </c>
      <c r="G33" s="707">
        <f>IFERROR(F33+IS_Quarterly!Q33,)</f>
        <v>1.4319999999999999</v>
      </c>
      <c r="H33" s="694">
        <f>IFERROR(IS_Quarterly!T33,)</f>
        <v>0.30099999999999999</v>
      </c>
      <c r="I33" s="706">
        <f>IFERROR(H33+IS_Quarterly!W33,)</f>
        <v>0.67400000000000004</v>
      </c>
      <c r="J33" s="706">
        <f>IFERROR(I33+IS_Quarterly!Z33,)</f>
        <v>0.87400000000000011</v>
      </c>
      <c r="K33" s="707">
        <f>IFERROR(J33+IS_Quarterly!AC33,)</f>
        <v>1.1740000000000002</v>
      </c>
      <c r="L33" s="694">
        <f>IFERROR(IS_Quarterly!AF33,)</f>
        <v>0.123</v>
      </c>
      <c r="M33" s="706">
        <f>IFERROR(L33+IS_Quarterly!AI33,)</f>
        <v>0.46127299999999999</v>
      </c>
      <c r="N33" s="706">
        <f>IFERROR(M33+IS_Quarterly!AL33,)</f>
        <v>0.74949100000000002</v>
      </c>
      <c r="O33" s="707">
        <f>IFERROR(N33+IS_Quarterly!AO33,)</f>
        <v>0.83199999999999996</v>
      </c>
      <c r="P33" s="694">
        <f>IFERROR(IS_Quarterly!AR33,)</f>
        <v>0.172818</v>
      </c>
      <c r="Q33" s="706">
        <f>IFERROR(P33+IS_Quarterly!AU33,)</f>
        <v>0.51645399999999997</v>
      </c>
      <c r="R33" s="706">
        <f>IFERROR(Q33+IS_Quarterly!AX33,)</f>
        <v>0.65900000000000003</v>
      </c>
      <c r="S33" s="707">
        <f>IFERROR(R33+IS_Quarterly!BA33,)</f>
        <v>0.82199999999999995</v>
      </c>
      <c r="T33" s="694">
        <f>IFERROR(IS_Quarterly!BD33,)</f>
        <v>0.1</v>
      </c>
      <c r="U33" s="706">
        <f>IFERROR(T33+IS_Quarterly!BG33,)</f>
        <v>0.30000000000000004</v>
      </c>
      <c r="V33" s="706">
        <f>IFERROR(U33+IS_Quarterly!BJ33,)</f>
        <v>0.4</v>
      </c>
      <c r="W33" s="707">
        <f>IFERROR(V33+IS_Quarterly!BM33,)</f>
        <v>0.47400000000000009</v>
      </c>
      <c r="X33" s="694">
        <f>IFERROR(IS_Quarterly!BP33,)</f>
        <v>0.126</v>
      </c>
      <c r="Y33" s="706">
        <f>IFERROR(X33+IS_Quarterly!BS33,)</f>
        <v>0.251</v>
      </c>
      <c r="Z33" s="706">
        <f>IFERROR(Y33+IS_Quarterly!BV33,)</f>
        <v>0.315</v>
      </c>
      <c r="AA33" s="707">
        <f>IFERROR(Z33+IS_Quarterly!BY33,)</f>
        <v>0.32400000000000001</v>
      </c>
      <c r="AB33" s="694">
        <f>IFERROR(IS_Quarterly!CB33,0)</f>
        <v>7.0000000000000007E-2</v>
      </c>
      <c r="AC33" s="706">
        <f>IFERROR(AB33+IS_Quarterly!CE33,)</f>
        <v>0.129</v>
      </c>
      <c r="AD33" s="706">
        <f>IFERROR(AC33+IS_Quarterly!CH33,0)</f>
        <v>0.20600000000000002</v>
      </c>
      <c r="AE33" s="707">
        <f>AD33+IS_Quarterly!CK33</f>
        <v>0.36599999999999994</v>
      </c>
    </row>
    <row r="34" spans="1:31">
      <c r="A34" s="173">
        <f t="shared" si="15"/>
        <v>8</v>
      </c>
      <c r="B34" s="83" t="s">
        <v>308</v>
      </c>
      <c r="C34" s="84" t="s">
        <v>37</v>
      </c>
      <c r="D34" s="703">
        <f>IFERROR(IS_Quarterly!H34,)</f>
        <v>3.08</v>
      </c>
      <c r="E34" s="704">
        <f>IFERROR(D34+IS_Quarterly!K34,)</f>
        <v>6.7</v>
      </c>
      <c r="F34" s="704">
        <f>IFERROR(E34+IS_Quarterly!N34,)</f>
        <v>10.969999999999999</v>
      </c>
      <c r="G34" s="705">
        <f>IFERROR(F34+IS_Quarterly!Q34,)</f>
        <v>15.6646</v>
      </c>
      <c r="H34" s="703">
        <f>IFERROR(IS_Quarterly!T34,)</f>
        <v>6.6509999999999998</v>
      </c>
      <c r="I34" s="704">
        <f>IFERROR(H34+IS_Quarterly!W34,)</f>
        <v>14.997</v>
      </c>
      <c r="J34" s="704">
        <f>IFERROR(I34+IS_Quarterly!Z34,)</f>
        <v>25.031600000000001</v>
      </c>
      <c r="K34" s="705">
        <f>IFERROR(J34+IS_Quarterly!AC34,)</f>
        <v>35.005000000000003</v>
      </c>
      <c r="L34" s="703">
        <f>IFERROR(IS_Quarterly!AF34,)</f>
        <v>10.49</v>
      </c>
      <c r="M34" s="704">
        <f>IFERROR(L34+IS_Quarterly!AI34,)</f>
        <v>18.071489</v>
      </c>
      <c r="N34" s="704">
        <f>IFERROR(M34+IS_Quarterly!AL34,)</f>
        <v>27.957432999999998</v>
      </c>
      <c r="O34" s="705">
        <f>IFERROR(N34+IS_Quarterly!AO34,)</f>
        <v>37.747</v>
      </c>
      <c r="P34" s="703">
        <f>IFERROR(IS_Quarterly!AR34,)</f>
        <v>10.10093</v>
      </c>
      <c r="Q34" s="704">
        <f>IFERROR(P34+IS_Quarterly!AU34,)</f>
        <v>21.131</v>
      </c>
      <c r="R34" s="704">
        <f>IFERROR(Q34+IS_Quarterly!AX34,)</f>
        <v>32.658940999999999</v>
      </c>
      <c r="S34" s="705">
        <f>IFERROR(R34+IS_Quarterly!BA34,)</f>
        <v>45.317940999999998</v>
      </c>
      <c r="T34" s="703">
        <f>IFERROR(IS_Quarterly!BD34,)</f>
        <v>11.8</v>
      </c>
      <c r="U34" s="704">
        <f>IFERROR(T34+IS_Quarterly!BG34,)</f>
        <v>23.8</v>
      </c>
      <c r="V34" s="704">
        <f>IFERROR(U34+IS_Quarterly!BJ34,)</f>
        <v>39.1</v>
      </c>
      <c r="W34" s="705">
        <f>IFERROR(V34+IS_Quarterly!BM34,)</f>
        <v>55.707999999999998</v>
      </c>
      <c r="X34" s="703">
        <f>IFERROR(IS_Quarterly!BP34,)</f>
        <v>18.686</v>
      </c>
      <c r="Y34" s="704">
        <f>IFERROR(X34+IS_Quarterly!BS34,)</f>
        <v>40.459000000000003</v>
      </c>
      <c r="Z34" s="704">
        <f>IFERROR(Y34+IS_Quarterly!BV34,)</f>
        <v>60.957000000000001</v>
      </c>
      <c r="AA34" s="705">
        <f>IFERROR(Z34+IS_Quarterly!BY34,)</f>
        <v>81.043000000000006</v>
      </c>
      <c r="AB34" s="703">
        <f>IFERROR(IS_Quarterly!CB34,0)</f>
        <v>26.481000000000002</v>
      </c>
      <c r="AC34" s="704">
        <f>IFERROR(AB34+IS_Quarterly!CE34,)</f>
        <v>52.545999999999999</v>
      </c>
      <c r="AD34" s="704">
        <f>IFERROR(AC34+IS_Quarterly!CH34,0)</f>
        <v>78.180999999999997</v>
      </c>
      <c r="AE34" s="705">
        <f>AD34+IS_Quarterly!CK34</f>
        <v>109.3721</v>
      </c>
    </row>
    <row r="35" spans="1:31">
      <c r="A35" s="173">
        <f t="shared" si="15"/>
        <v>9</v>
      </c>
      <c r="B35" s="90" t="s">
        <v>305</v>
      </c>
      <c r="C35" s="91" t="s">
        <v>327</v>
      </c>
      <c r="D35" s="694">
        <f>IFERROR(IS_Quarterly!H35,)</f>
        <v>1.95</v>
      </c>
      <c r="E35" s="706">
        <f>IFERROR(D35+IS_Quarterly!K35,)</f>
        <v>4.2</v>
      </c>
      <c r="F35" s="706">
        <f>IFERROR(E35+IS_Quarterly!N35,)</f>
        <v>6.32</v>
      </c>
      <c r="G35" s="707">
        <f>IFERROR(F35+IS_Quarterly!Q35,)</f>
        <v>7.8266</v>
      </c>
      <c r="H35" s="694">
        <f>IFERROR(IS_Quarterly!T35,)</f>
        <v>2.6219999999999999</v>
      </c>
      <c r="I35" s="706">
        <f>IFERROR(H35+IS_Quarterly!W35,)</f>
        <v>6.2160000000000002</v>
      </c>
      <c r="J35" s="706">
        <f>IFERROR(I35+IS_Quarterly!Z35,)</f>
        <v>11.045669</v>
      </c>
      <c r="K35" s="707">
        <f>IFERROR(J35+IS_Quarterly!AC35,)</f>
        <v>14.643000000000001</v>
      </c>
      <c r="L35" s="694">
        <f>IFERROR(IS_Quarterly!AF35,)</f>
        <v>5.48</v>
      </c>
      <c r="M35" s="706">
        <f>IFERROR(L35+IS_Quarterly!AI35,)</f>
        <v>7.6403790000000003</v>
      </c>
      <c r="N35" s="706">
        <f>IFERROR(M35+IS_Quarterly!AL35,)</f>
        <v>12.176282</v>
      </c>
      <c r="O35" s="707">
        <f>IFERROR(N35+IS_Quarterly!AO35,)</f>
        <v>16.986000000000001</v>
      </c>
      <c r="P35" s="694">
        <f>IFERROR(IS_Quarterly!AR35,)</f>
        <v>5.6347199999999997</v>
      </c>
      <c r="Q35" s="706">
        <f>IFERROR(P35+IS_Quarterly!AU35,)</f>
        <v>11.691101</v>
      </c>
      <c r="R35" s="706">
        <f>IFERROR(Q35+IS_Quarterly!AX35,)</f>
        <v>18.742999999999999</v>
      </c>
      <c r="S35" s="707">
        <f>IFERROR(R35+IS_Quarterly!BA35,)</f>
        <v>26.725999999999999</v>
      </c>
      <c r="T35" s="694">
        <f>IFERROR(IS_Quarterly!BD35,)</f>
        <v>8.3000000000000007</v>
      </c>
      <c r="U35" s="706">
        <f>IFERROR(T35+IS_Quarterly!BG35,)</f>
        <v>15.8</v>
      </c>
      <c r="V35" s="706">
        <f>IFERROR(U35+IS_Quarterly!BJ35,)</f>
        <v>25.6</v>
      </c>
      <c r="W35" s="707">
        <f>IFERROR(V35+IS_Quarterly!BM35,)</f>
        <v>34.695</v>
      </c>
      <c r="X35" s="694">
        <f>IFERROR(IS_Quarterly!BP35,)</f>
        <v>10.478</v>
      </c>
      <c r="Y35" s="706">
        <f>IFERROR(X35+IS_Quarterly!BS35,)</f>
        <v>23.983000000000001</v>
      </c>
      <c r="Z35" s="706">
        <f>IFERROR(Y35+IS_Quarterly!BV35,)</f>
        <v>36.143000000000001</v>
      </c>
      <c r="AA35" s="707">
        <f>IFERROR(Z35+IS_Quarterly!BY35,)</f>
        <v>47.777999999999999</v>
      </c>
      <c r="AB35" s="694">
        <f>IFERROR(IS_Quarterly!CB35,0)</f>
        <v>17.343</v>
      </c>
      <c r="AC35" s="706">
        <f>IFERROR(AB35+IS_Quarterly!CE35,)</f>
        <v>32.820999999999998</v>
      </c>
      <c r="AD35" s="706">
        <f>IFERROR(AC35+IS_Quarterly!CH35,0)</f>
        <v>46.397999999999996</v>
      </c>
      <c r="AE35" s="707">
        <f>AD35+IS_Quarterly!CK35</f>
        <v>64.496399999999994</v>
      </c>
    </row>
    <row r="36" spans="1:31">
      <c r="A36" s="173">
        <f t="shared" si="15"/>
        <v>10</v>
      </c>
      <c r="B36" s="90" t="s">
        <v>306</v>
      </c>
      <c r="C36" s="91" t="s">
        <v>35</v>
      </c>
      <c r="D36" s="694">
        <f>IFERROR(IS_Quarterly!H36,)</f>
        <v>1.1399999999999999</v>
      </c>
      <c r="E36" s="706">
        <f>IFERROR(D36+IS_Quarterly!K36,)</f>
        <v>2.5</v>
      </c>
      <c r="F36" s="706">
        <f>IFERROR(E36+IS_Quarterly!N36,)</f>
        <v>4.6500000000000004</v>
      </c>
      <c r="G36" s="707">
        <f>IFERROR(F36+IS_Quarterly!Q36,)</f>
        <v>7.838000000000001</v>
      </c>
      <c r="H36" s="694">
        <f>IFERROR(IS_Quarterly!T36,)</f>
        <v>4.0289999999999999</v>
      </c>
      <c r="I36" s="706">
        <f>IFERROR(H36+IS_Quarterly!W36,)</f>
        <v>8.7810000000000006</v>
      </c>
      <c r="J36" s="706">
        <f>IFERROR(I36+IS_Quarterly!Z36,)</f>
        <v>13.985931000000001</v>
      </c>
      <c r="K36" s="707">
        <f>IFERROR(J36+IS_Quarterly!AC36,)</f>
        <v>20.361999999999998</v>
      </c>
      <c r="L36" s="694">
        <f>IFERROR(IS_Quarterly!AF36,)</f>
        <v>5.01</v>
      </c>
      <c r="M36" s="706">
        <f>IFERROR(L36+IS_Quarterly!AI36,)</f>
        <v>10.43111</v>
      </c>
      <c r="N36" s="706">
        <f>IFERROR(M36+IS_Quarterly!AL36,)</f>
        <v>15.781150999999999</v>
      </c>
      <c r="O36" s="707">
        <f>IFERROR(N36+IS_Quarterly!AO36,)</f>
        <v>20.760999999999999</v>
      </c>
      <c r="P36" s="694">
        <f>IFERROR(IS_Quarterly!AR36,)</f>
        <v>4.4662100000000002</v>
      </c>
      <c r="Q36" s="706">
        <f>IFERROR(P36+IS_Quarterly!AU36,)</f>
        <v>9.4399580000000007</v>
      </c>
      <c r="R36" s="706">
        <f>IFERROR(Q36+IS_Quarterly!AX36,)</f>
        <v>13.916</v>
      </c>
      <c r="S36" s="707">
        <f>IFERROR(R36+IS_Quarterly!BA36,)</f>
        <v>18.591999999999999</v>
      </c>
      <c r="T36" s="694">
        <f>IFERROR(IS_Quarterly!BD36,)</f>
        <v>3.5</v>
      </c>
      <c r="U36" s="706">
        <f>IFERROR(T36+IS_Quarterly!BG36,)</f>
        <v>7.9</v>
      </c>
      <c r="V36" s="706">
        <f>IFERROR(U36+IS_Quarterly!BJ36,)</f>
        <v>13.4</v>
      </c>
      <c r="W36" s="707">
        <f>IFERROR(V36+IS_Quarterly!BM36,)</f>
        <v>20.913</v>
      </c>
      <c r="X36" s="694">
        <f>IFERROR(IS_Quarterly!BP36,)</f>
        <v>8.2080000000000002</v>
      </c>
      <c r="Y36" s="706">
        <f>IFERROR(X36+IS_Quarterly!BS36,)</f>
        <v>16.475999999999999</v>
      </c>
      <c r="Z36" s="706">
        <f>IFERROR(Y36+IS_Quarterly!BV36,)</f>
        <v>24.814</v>
      </c>
      <c r="AA36" s="707">
        <f>IFERROR(Z36+IS_Quarterly!BY36,)</f>
        <v>33.265000000000001</v>
      </c>
      <c r="AB36" s="694">
        <f>IFERROR(IS_Quarterly!CB36,0)</f>
        <v>9.1379999999999999</v>
      </c>
      <c r="AC36" s="706">
        <f>IFERROR(AB36+IS_Quarterly!CE36,)</f>
        <v>19.725000000000001</v>
      </c>
      <c r="AD36" s="706">
        <f>IFERROR(AC36+IS_Quarterly!CH36,0)</f>
        <v>31.783000000000001</v>
      </c>
      <c r="AE36" s="707">
        <f>AD36+IS_Quarterly!CK36</f>
        <v>44.875700000000002</v>
      </c>
    </row>
    <row r="37" spans="1:31" ht="26.4">
      <c r="A37" s="173">
        <f t="shared" si="15"/>
        <v>11</v>
      </c>
      <c r="B37" s="83" t="s">
        <v>309</v>
      </c>
      <c r="C37" s="84" t="s">
        <v>302</v>
      </c>
      <c r="D37" s="703">
        <f>IFERROR(IS_Quarterly!H37,)</f>
        <v>0.28000000000000003</v>
      </c>
      <c r="E37" s="704">
        <f>IFERROR(D37+IS_Quarterly!K37,)</f>
        <v>0.66</v>
      </c>
      <c r="F37" s="704">
        <f>IFERROR(E37+IS_Quarterly!N37,)</f>
        <v>0.99</v>
      </c>
      <c r="G37" s="705">
        <f>IFERROR(F37+IS_Quarterly!Q37,)</f>
        <v>1.3819999999999999</v>
      </c>
      <c r="H37" s="703">
        <f>IFERROR(IS_Quarterly!T37,)</f>
        <v>0.51800000000000002</v>
      </c>
      <c r="I37" s="704">
        <f>IFERROR(H37+IS_Quarterly!W37,)</f>
        <v>1.415</v>
      </c>
      <c r="J37" s="704">
        <f>IFERROR(I37+IS_Quarterly!Z37,)</f>
        <v>2.2230500000000002</v>
      </c>
      <c r="K37" s="705">
        <f>IFERROR(J37+IS_Quarterly!AC37,)</f>
        <v>2.7590000000000003</v>
      </c>
      <c r="L37" s="703">
        <f>IFERROR(IS_Quarterly!AF37,)</f>
        <v>0.31900000000000001</v>
      </c>
      <c r="M37" s="704">
        <f>IFERROR(L37+IS_Quarterly!AI37,)</f>
        <v>0.78001100000000001</v>
      </c>
      <c r="N37" s="704">
        <f>IFERROR(M37+IS_Quarterly!AL37,)</f>
        <v>1.1001830000000001</v>
      </c>
      <c r="O37" s="705">
        <f>IFERROR(N37+IS_Quarterly!AO37,)</f>
        <v>1.3880000000000001</v>
      </c>
      <c r="P37" s="703">
        <f>IFERROR(IS_Quarterly!AR37,)</f>
        <v>0.22407500000000002</v>
      </c>
      <c r="Q37" s="704">
        <f>IFERROR(P37+IS_Quarterly!AU37,)</f>
        <v>0.40100000000000002</v>
      </c>
      <c r="R37" s="704">
        <f>IFERROR(Q37+IS_Quarterly!AX37,)</f>
        <v>0.66007199999999999</v>
      </c>
      <c r="S37" s="705">
        <f>IFERROR(R37+IS_Quarterly!BA37,)</f>
        <v>1.1410720000000001</v>
      </c>
      <c r="T37" s="703">
        <f>IFERROR(IS_Quarterly!BD37,)</f>
        <v>0.57599999999999996</v>
      </c>
      <c r="U37" s="704">
        <f>IFERROR(T37+IS_Quarterly!BG37,)</f>
        <v>1.2759999999999998</v>
      </c>
      <c r="V37" s="704">
        <f>IFERROR(U37+IS_Quarterly!BJ37,)</f>
        <v>1.71</v>
      </c>
      <c r="W37" s="705">
        <f>IFERROR(V37+IS_Quarterly!BM37,)</f>
        <v>1.9649999999999999</v>
      </c>
      <c r="X37" s="703">
        <f>IFERROR(IS_Quarterly!BP37,)</f>
        <v>0.27639999999999998</v>
      </c>
      <c r="Y37" s="704">
        <f>IFERROR(X37+IS_Quarterly!BS37,)</f>
        <v>0.51639999999999997</v>
      </c>
      <c r="Z37" s="704">
        <f>IFERROR(Y37+IS_Quarterly!BV37,)</f>
        <v>1.1554</v>
      </c>
      <c r="AA37" s="705">
        <f>IFERROR(Z37+IS_Quarterly!BY37,)</f>
        <v>2.4283999999999999</v>
      </c>
      <c r="AB37" s="703">
        <f>IFERROR(IS_Quarterly!CB37,0)</f>
        <v>1.395</v>
      </c>
      <c r="AC37" s="704">
        <f>IFERROR(AB37+IS_Quarterly!CE37,)</f>
        <v>2.9</v>
      </c>
      <c r="AD37" s="704">
        <f>IFERROR(AC37+IS_Quarterly!CH37,0)</f>
        <v>3.3330000000000002</v>
      </c>
      <c r="AE37" s="705">
        <f>AD37+IS_Quarterly!CK37</f>
        <v>4.4969999999999999</v>
      </c>
    </row>
    <row r="38" spans="1:31">
      <c r="A38" s="173">
        <f t="shared" si="15"/>
        <v>12</v>
      </c>
      <c r="B38" s="90" t="s">
        <v>305</v>
      </c>
      <c r="C38" s="91" t="s">
        <v>327</v>
      </c>
      <c r="D38" s="694">
        <f>IFERROR(IS_Quarterly!H38,)</f>
        <v>0.18</v>
      </c>
      <c r="E38" s="706">
        <f>IFERROR(D38+IS_Quarterly!K38,)</f>
        <v>0.44</v>
      </c>
      <c r="F38" s="706">
        <f>IFERROR(E38+IS_Quarterly!N38,)</f>
        <v>0.65</v>
      </c>
      <c r="G38" s="707">
        <f>IFERROR(F38+IS_Quarterly!Q38,)</f>
        <v>0.95899999999999996</v>
      </c>
      <c r="H38" s="694">
        <f>IFERROR(IS_Quarterly!T38,)</f>
        <v>0.36099999999999999</v>
      </c>
      <c r="I38" s="706">
        <f>IFERROR(H38+IS_Quarterly!W38,)</f>
        <v>0.82599999999999996</v>
      </c>
      <c r="J38" s="706">
        <f>IFERROR(I38+IS_Quarterly!Z38,)</f>
        <v>1.173338</v>
      </c>
      <c r="K38" s="707">
        <f>IFERROR(J38+IS_Quarterly!AC38,)</f>
        <v>1.4660000000000002</v>
      </c>
      <c r="L38" s="694">
        <f>IFERROR(IS_Quarterly!AF38,)</f>
        <v>0.22900000000000001</v>
      </c>
      <c r="M38" s="706">
        <f>IFERROR(L38+IS_Quarterly!AI38,)</f>
        <v>0.49197599999999997</v>
      </c>
      <c r="N38" s="706">
        <f>IFERROR(M38+IS_Quarterly!AL38,)</f>
        <v>0.65879600000000005</v>
      </c>
      <c r="O38" s="707">
        <f>IFERROR(N38+IS_Quarterly!AO38,)</f>
        <v>0.79700000000000004</v>
      </c>
      <c r="P38" s="694">
        <f>IFERROR(IS_Quarterly!AR38,)</f>
        <v>8.7656999999999999E-2</v>
      </c>
      <c r="Q38" s="706">
        <f>IFERROR(P38+IS_Quarterly!AU38,)</f>
        <v>0.15234600000000001</v>
      </c>
      <c r="R38" s="706">
        <f>IFERROR(Q38+IS_Quarterly!AX38,)</f>
        <v>0.23499999999999999</v>
      </c>
      <c r="S38" s="707">
        <f>IFERROR(R38+IS_Quarterly!BA38,)</f>
        <v>0.46899999999999997</v>
      </c>
      <c r="T38" s="694">
        <f>IFERROR(IS_Quarterly!BD38,)</f>
        <v>0.36499999999999999</v>
      </c>
      <c r="U38" s="706">
        <f>IFERROR(T38+IS_Quarterly!BG38,)</f>
        <v>0.81699999999999995</v>
      </c>
      <c r="V38" s="706">
        <f>IFERROR(U38+IS_Quarterly!BJ38,)</f>
        <v>0.97599999999999998</v>
      </c>
      <c r="W38" s="707">
        <f>IFERROR(V38+IS_Quarterly!BM38,)</f>
        <v>1.0649999999999999</v>
      </c>
      <c r="X38" s="694">
        <f>IFERROR(IS_Quarterly!BP38,)</f>
        <v>6.3700000000000007E-2</v>
      </c>
      <c r="Y38" s="706">
        <f>IFERROR(X38+IS_Quarterly!BS38,)</f>
        <v>9.5700000000000007E-2</v>
      </c>
      <c r="Z38" s="706">
        <f>IFERROR(Y38+IS_Quarterly!BV38,)</f>
        <v>0.37370000000000003</v>
      </c>
      <c r="AA38" s="707">
        <f>IFERROR(Z38+IS_Quarterly!BY38,)</f>
        <v>1.3557000000000001</v>
      </c>
      <c r="AB38" s="694">
        <f>IFERROR(IS_Quarterly!CB38,0)</f>
        <v>0.69899999999999995</v>
      </c>
      <c r="AC38" s="706">
        <f>IFERROR(AB38+IS_Quarterly!CE38,)</f>
        <v>1.2849999999999999</v>
      </c>
      <c r="AD38" s="706">
        <f>IFERROR(AC38+IS_Quarterly!CH38,0)</f>
        <v>1.4409999999999998</v>
      </c>
      <c r="AE38" s="707">
        <f>AD38+IS_Quarterly!CK38</f>
        <v>1.6689999999999998</v>
      </c>
    </row>
    <row r="39" spans="1:31">
      <c r="A39" s="173">
        <f t="shared" si="15"/>
        <v>13</v>
      </c>
      <c r="B39" s="90" t="s">
        <v>306</v>
      </c>
      <c r="C39" s="91" t="s">
        <v>35</v>
      </c>
      <c r="D39" s="694">
        <f>IFERROR(IS_Quarterly!H39,)</f>
        <v>0.1</v>
      </c>
      <c r="E39" s="706">
        <f>IFERROR(D39+IS_Quarterly!K39,)</f>
        <v>0.22</v>
      </c>
      <c r="F39" s="706">
        <f>IFERROR(E39+IS_Quarterly!N39,)</f>
        <v>0.33999999999999997</v>
      </c>
      <c r="G39" s="707">
        <f>IFERROR(F39+IS_Quarterly!Q39,)</f>
        <v>0.42299999999999993</v>
      </c>
      <c r="H39" s="694">
        <f>IFERROR(IS_Quarterly!T39,)</f>
        <v>0.157</v>
      </c>
      <c r="I39" s="706">
        <f>IFERROR(H39+IS_Quarterly!W39,)</f>
        <v>0.58899999999999997</v>
      </c>
      <c r="J39" s="706">
        <f>IFERROR(I39+IS_Quarterly!Z39,)</f>
        <v>1.049712</v>
      </c>
      <c r="K39" s="707">
        <f>IFERROR(J39+IS_Quarterly!AC39,)</f>
        <v>1.294</v>
      </c>
      <c r="L39" s="694">
        <f>IFERROR(IS_Quarterly!AF39,)</f>
        <v>0.09</v>
      </c>
      <c r="M39" s="706">
        <f>IFERROR(L39+IS_Quarterly!AI39,)</f>
        <v>0.28803499999999999</v>
      </c>
      <c r="N39" s="706">
        <f>IFERROR(M39+IS_Quarterly!AL39,)</f>
        <v>0.44138699999999997</v>
      </c>
      <c r="O39" s="707">
        <f>IFERROR(N39+IS_Quarterly!AO39,)</f>
        <v>0.59099999999999997</v>
      </c>
      <c r="P39" s="694">
        <f>IFERROR(IS_Quarterly!AR39,)</f>
        <v>0.13641800000000001</v>
      </c>
      <c r="Q39" s="706">
        <f>IFERROR(P39+IS_Quarterly!AU39,)</f>
        <v>0.249582</v>
      </c>
      <c r="R39" s="706">
        <f>IFERROR(Q39+IS_Quarterly!AX39,)</f>
        <v>0.42599999999999999</v>
      </c>
      <c r="S39" s="707">
        <f>IFERROR(R39+IS_Quarterly!BA39,)</f>
        <v>0.67300000000000004</v>
      </c>
      <c r="T39" s="694">
        <f>IFERROR(IS_Quarterly!BD39,)</f>
        <v>0.21099999999999999</v>
      </c>
      <c r="U39" s="706">
        <f>IFERROR(T39+IS_Quarterly!BG39,)</f>
        <v>0.44899999999999995</v>
      </c>
      <c r="V39" s="706">
        <f>IFERROR(U39+IS_Quarterly!BJ39,)</f>
        <v>0.72399999999999998</v>
      </c>
      <c r="W39" s="707">
        <f>IFERROR(V39+IS_Quarterly!BM39,)</f>
        <v>0.89</v>
      </c>
      <c r="X39" s="694">
        <f>IFERROR(IS_Quarterly!BP39,)</f>
        <v>0.2127</v>
      </c>
      <c r="Y39" s="706">
        <f>IFERROR(X39+IS_Quarterly!BS39,)</f>
        <v>0.42069999999999996</v>
      </c>
      <c r="Z39" s="706">
        <f>IFERROR(Y39+IS_Quarterly!BV39,)</f>
        <v>0.78169999999999995</v>
      </c>
      <c r="AA39" s="707">
        <f>IFERROR(Z39+IS_Quarterly!BY39,)</f>
        <v>1.0727</v>
      </c>
      <c r="AB39" s="694">
        <f>IFERROR(IS_Quarterly!CB39,0)</f>
        <v>0.69599999999999995</v>
      </c>
      <c r="AC39" s="706">
        <f>IFERROR(AB39+IS_Quarterly!CE39,)</f>
        <v>1.615</v>
      </c>
      <c r="AD39" s="706">
        <f>IFERROR(AC39+IS_Quarterly!CH39,0)</f>
        <v>1.8919999999999999</v>
      </c>
      <c r="AE39" s="707">
        <f>AD39+IS_Quarterly!CK39</f>
        <v>2.8279999999999998</v>
      </c>
    </row>
    <row r="40" spans="1:31" ht="26.4">
      <c r="A40" s="173">
        <f>IF(A39="","",A39+1)</f>
        <v>14</v>
      </c>
      <c r="B40" s="83" t="s">
        <v>432</v>
      </c>
      <c r="C40" s="84" t="s">
        <v>434</v>
      </c>
      <c r="D40" s="703"/>
      <c r="E40" s="704"/>
      <c r="F40" s="704"/>
      <c r="G40" s="705"/>
      <c r="H40" s="703"/>
      <c r="I40" s="704"/>
      <c r="J40" s="704"/>
      <c r="K40" s="705"/>
      <c r="L40" s="703"/>
      <c r="M40" s="704"/>
      <c r="N40" s="704"/>
      <c r="O40" s="705"/>
      <c r="P40" s="703"/>
      <c r="Q40" s="704"/>
      <c r="R40" s="704"/>
      <c r="S40" s="705"/>
      <c r="T40" s="703"/>
      <c r="U40" s="704"/>
      <c r="V40" s="704"/>
      <c r="W40" s="705"/>
      <c r="X40" s="703"/>
      <c r="Y40" s="704"/>
      <c r="Z40" s="704"/>
      <c r="AA40" s="705"/>
      <c r="AB40" s="703"/>
      <c r="AC40" s="704"/>
      <c r="AD40" s="704"/>
      <c r="AE40" s="705">
        <f>AD40+IS_Quarterly!CK40</f>
        <v>11.6839</v>
      </c>
    </row>
    <row r="41" spans="1:31">
      <c r="A41" s="173">
        <f t="shared" si="15"/>
        <v>15</v>
      </c>
      <c r="B41" s="90" t="s">
        <v>305</v>
      </c>
      <c r="C41" s="91" t="s">
        <v>327</v>
      </c>
      <c r="D41" s="694"/>
      <c r="E41" s="706"/>
      <c r="F41" s="706"/>
      <c r="G41" s="707"/>
      <c r="H41" s="694"/>
      <c r="I41" s="706"/>
      <c r="J41" s="706"/>
      <c r="K41" s="707"/>
      <c r="L41" s="694"/>
      <c r="M41" s="706"/>
      <c r="N41" s="706"/>
      <c r="O41" s="707"/>
      <c r="P41" s="694"/>
      <c r="Q41" s="706"/>
      <c r="R41" s="706"/>
      <c r="S41" s="707"/>
      <c r="T41" s="694"/>
      <c r="U41" s="706"/>
      <c r="V41" s="706"/>
      <c r="W41" s="707"/>
      <c r="X41" s="694"/>
      <c r="Y41" s="706"/>
      <c r="Z41" s="706"/>
      <c r="AA41" s="707"/>
      <c r="AB41" s="694"/>
      <c r="AC41" s="706"/>
      <c r="AD41" s="706"/>
      <c r="AE41" s="707">
        <f>AD41+IS_Quarterly!CK41</f>
        <v>8.3710000000000004</v>
      </c>
    </row>
    <row r="42" spans="1:31">
      <c r="A42" s="173">
        <f t="shared" si="15"/>
        <v>16</v>
      </c>
      <c r="B42" s="90" t="s">
        <v>306</v>
      </c>
      <c r="C42" s="91" t="s">
        <v>35</v>
      </c>
      <c r="D42" s="694"/>
      <c r="E42" s="706"/>
      <c r="F42" s="706"/>
      <c r="G42" s="707"/>
      <c r="H42" s="694"/>
      <c r="I42" s="706"/>
      <c r="J42" s="706"/>
      <c r="K42" s="707"/>
      <c r="L42" s="694"/>
      <c r="M42" s="706"/>
      <c r="N42" s="706"/>
      <c r="O42" s="707"/>
      <c r="P42" s="694"/>
      <c r="Q42" s="706"/>
      <c r="R42" s="706"/>
      <c r="S42" s="707"/>
      <c r="T42" s="694"/>
      <c r="U42" s="706"/>
      <c r="V42" s="706"/>
      <c r="W42" s="707"/>
      <c r="X42" s="694"/>
      <c r="Y42" s="706"/>
      <c r="Z42" s="706"/>
      <c r="AA42" s="707"/>
      <c r="AB42" s="694"/>
      <c r="AC42" s="706"/>
      <c r="AD42" s="706"/>
      <c r="AE42" s="707">
        <f>AD42+IS_Quarterly!CK42</f>
        <v>3.3129</v>
      </c>
    </row>
    <row r="43" spans="1:31">
      <c r="A43" s="173">
        <f t="shared" si="15"/>
        <v>17</v>
      </c>
      <c r="B43" s="83" t="s">
        <v>310</v>
      </c>
      <c r="C43" s="84" t="s">
        <v>284</v>
      </c>
      <c r="D43" s="703" t="str">
        <f>IFERROR(IS_Quarterly!H43,)</f>
        <v>-</v>
      </c>
      <c r="E43" s="704" t="s">
        <v>29</v>
      </c>
      <c r="F43" s="704" t="s">
        <v>29</v>
      </c>
      <c r="G43" s="705" t="s">
        <v>29</v>
      </c>
      <c r="H43" s="703" t="str">
        <f>IFERROR(IS_Quarterly!T43,)</f>
        <v>-</v>
      </c>
      <c r="I43" s="704" t="s">
        <v>29</v>
      </c>
      <c r="J43" s="704" t="s">
        <v>29</v>
      </c>
      <c r="K43" s="705" t="s">
        <v>29</v>
      </c>
      <c r="L43" s="703" t="str">
        <f>IFERROR(IS_Quarterly!AF43,)</f>
        <v>-</v>
      </c>
      <c r="M43" s="704" t="s">
        <v>29</v>
      </c>
      <c r="N43" s="704" t="s">
        <v>29</v>
      </c>
      <c r="O43" s="705" t="s">
        <v>29</v>
      </c>
      <c r="P43" s="703" t="str">
        <f>IFERROR(IS_Quarterly!AR43,)</f>
        <v>-</v>
      </c>
      <c r="Q43" s="704" t="s">
        <v>29</v>
      </c>
      <c r="R43" s="704" t="s">
        <v>29</v>
      </c>
      <c r="S43" s="705" t="s">
        <v>29</v>
      </c>
      <c r="T43" s="703">
        <f>IFERROR(IS_Quarterly!BD43,)</f>
        <v>0.51</v>
      </c>
      <c r="U43" s="704">
        <f>IFERROR(T43+IS_Quarterly!BG43,)</f>
        <v>1.111</v>
      </c>
      <c r="V43" s="704">
        <f>IFERROR(U43+IS_Quarterly!BJ43,)</f>
        <v>1.6400000000000001</v>
      </c>
      <c r="W43" s="705">
        <f>IFERROR(V43+IS_Quarterly!BM43,)</f>
        <v>2.1510000000000002</v>
      </c>
      <c r="X43" s="703">
        <f>IFERROR(IS_Quarterly!BP43,)</f>
        <v>0.49099999999999999</v>
      </c>
      <c r="Y43" s="704">
        <f>IFERROR(X43+IS_Quarterly!BS43,)</f>
        <v>0.88400000000000001</v>
      </c>
      <c r="Z43" s="704">
        <f>IFERROR(Y43+IS_Quarterly!BV43,)</f>
        <v>1.286</v>
      </c>
      <c r="AA43" s="705">
        <f>IFERROR(Z43+IS_Quarterly!BY43,)</f>
        <v>1.5740000000000001</v>
      </c>
      <c r="AB43" s="703">
        <f>IFERROR(IS_Quarterly!CB43,0)</f>
        <v>0.29199999999999998</v>
      </c>
      <c r="AC43" s="704">
        <f>IFERROR(AB43+IS_Quarterly!CE43,)</f>
        <v>0.55600000000000005</v>
      </c>
      <c r="AD43" s="704">
        <f>IFERROR(AC43+IS_Quarterly!CH43,0)</f>
        <v>0.79200000000000004</v>
      </c>
      <c r="AE43" s="705">
        <f>AD43+IS_Quarterly!CK43</f>
        <v>1.01176</v>
      </c>
    </row>
    <row r="44" spans="1:31">
      <c r="A44" s="173">
        <f t="shared" si="15"/>
        <v>18</v>
      </c>
      <c r="B44" s="97" t="s">
        <v>311</v>
      </c>
      <c r="C44" s="98" t="s">
        <v>38</v>
      </c>
      <c r="D44" s="708">
        <f>IFERROR(IS_Quarterly!H44,)</f>
        <v>9.83</v>
      </c>
      <c r="E44" s="709">
        <f>IFERROR(D44+IS_Quarterly!K44,)</f>
        <v>21.29</v>
      </c>
      <c r="F44" s="709">
        <f>IFERROR(E44+IS_Quarterly!N44,)</f>
        <v>32.9</v>
      </c>
      <c r="G44" s="710">
        <f>IFERROR(F44+IS_Quarterly!Q44,)</f>
        <v>47.481000000000002</v>
      </c>
      <c r="H44" s="708">
        <f>IFERROR(IS_Quarterly!T44,)</f>
        <v>16.190000000000001</v>
      </c>
      <c r="I44" s="709">
        <f>IFERROR(H44+IS_Quarterly!W44,)</f>
        <v>37.752000000000002</v>
      </c>
      <c r="J44" s="709">
        <f>IFERROR(I44+IS_Quarterly!Z44,)</f>
        <v>58.812957999999995</v>
      </c>
      <c r="K44" s="710">
        <f>IFERROR(J44+IS_Quarterly!AC44,)</f>
        <v>81.132999999999996</v>
      </c>
      <c r="L44" s="708">
        <f>IFERROR(IS_Quarterly!AF44,)</f>
        <v>21.425000000000001</v>
      </c>
      <c r="M44" s="709">
        <f>IFERROR(L44+IS_Quarterly!AI44,)</f>
        <v>36.019154999999998</v>
      </c>
      <c r="N44" s="709">
        <f>IFERROR(M44+IS_Quarterly!AL44,)</f>
        <v>55.584032999999998</v>
      </c>
      <c r="O44" s="710">
        <f>IFERROR(N44+IS_Quarterly!AO44,)</f>
        <v>76.460999999999999</v>
      </c>
      <c r="P44" s="708">
        <f>IFERROR(IS_Quarterly!AR44,)</f>
        <v>21.320568000000002</v>
      </c>
      <c r="Q44" s="709">
        <f>IFERROR(P44+IS_Quarterly!AU44,)</f>
        <v>50.808999999999997</v>
      </c>
      <c r="R44" s="709">
        <f>IFERROR(Q44+IS_Quarterly!AX44,)</f>
        <v>75.263328999999999</v>
      </c>
      <c r="S44" s="710">
        <f>IFERROR(R44+IS_Quarterly!BA44,)</f>
        <v>100.591658</v>
      </c>
      <c r="T44" s="708">
        <f>IFERROR(IS_Quarterly!BD44,)</f>
        <v>35.385999999999996</v>
      </c>
      <c r="U44" s="709">
        <f>IFERROR(T44+IS_Quarterly!BG44,)</f>
        <v>68.086999999999989</v>
      </c>
      <c r="V44" s="709">
        <f>IFERROR(U44+IS_Quarterly!BJ44,)</f>
        <v>101.35</v>
      </c>
      <c r="W44" s="710">
        <f>IFERROR(V44+IS_Quarterly!BM44,)</f>
        <v>141.809</v>
      </c>
      <c r="X44" s="708">
        <f>IFERROR(IS_Quarterly!BP44,)</f>
        <v>38.972799999999999</v>
      </c>
      <c r="Y44" s="709">
        <f>IFERROR(X44+IS_Quarterly!BS44,)</f>
        <v>84.867800000000003</v>
      </c>
      <c r="Z44" s="709">
        <f>IFERROR(Y44+IS_Quarterly!BV44,)</f>
        <v>133.11279999999999</v>
      </c>
      <c r="AA44" s="710">
        <f>IFERROR(Z44+IS_Quarterly!BY44,)</f>
        <v>180.11579999999998</v>
      </c>
      <c r="AB44" s="708">
        <f>IFERROR(IS_Quarterly!CB44,0)</f>
        <v>50.379000000000005</v>
      </c>
      <c r="AC44" s="709">
        <f>IFERROR(AB44+IS_Quarterly!CE44,)</f>
        <v>109.06592000000001</v>
      </c>
      <c r="AD44" s="709">
        <f>IFERROR(AC44+IS_Quarterly!CH44,0)</f>
        <v>168.47792000000001</v>
      </c>
      <c r="AE44" s="710">
        <f>AD44+IS_Quarterly!CK44</f>
        <v>242.88192000000001</v>
      </c>
    </row>
    <row r="45" spans="1:31">
      <c r="A45" s="173">
        <f t="shared" si="15"/>
        <v>19</v>
      </c>
      <c r="B45" s="90" t="s">
        <v>305</v>
      </c>
      <c r="C45" s="91" t="s">
        <v>329</v>
      </c>
      <c r="D45" s="694">
        <f>IFERROR(IS_Quarterly!H45,)</f>
        <v>6.23</v>
      </c>
      <c r="E45" s="706">
        <f>IFERROR(D45+IS_Quarterly!K45,)</f>
        <v>13.760000000000002</v>
      </c>
      <c r="F45" s="706">
        <f>IFERROR(E45+IS_Quarterly!N45,)</f>
        <v>20.14</v>
      </c>
      <c r="G45" s="707">
        <f>IFERROR(F45+IS_Quarterly!Q45,)</f>
        <v>27.541</v>
      </c>
      <c r="H45" s="694">
        <f>IFERROR(IS_Quarterly!T45,)</f>
        <v>8.5350000000000001</v>
      </c>
      <c r="I45" s="706">
        <f>IFERROR(H45+IS_Quarterly!W45,)</f>
        <v>19.081</v>
      </c>
      <c r="J45" s="706">
        <f>IFERROR(I45+IS_Quarterly!Z45,)</f>
        <v>30.136856000000002</v>
      </c>
      <c r="K45" s="707">
        <f>IFERROR(J45+IS_Quarterly!AC45,)</f>
        <v>41.17</v>
      </c>
      <c r="L45" s="694">
        <f>IFERROR(IS_Quarterly!AF45,)</f>
        <v>12.631</v>
      </c>
      <c r="M45" s="706">
        <f>IFERROR(L45+IS_Quarterly!AI45,)</f>
        <v>18.019863999999998</v>
      </c>
      <c r="N45" s="706">
        <f>IFERROR(M45+IS_Quarterly!AL45,)</f>
        <v>29.140028999999998</v>
      </c>
      <c r="O45" s="707">
        <f>IFERROR(N45+IS_Quarterly!AO45,)</f>
        <v>41.9</v>
      </c>
      <c r="P45" s="694">
        <f>IFERROR(IS_Quarterly!AR45,)</f>
        <v>13.63148</v>
      </c>
      <c r="Q45" s="706">
        <f>IFERROR(P45+IS_Quarterly!AU45,)</f>
        <v>33.946677000000001</v>
      </c>
      <c r="R45" s="706">
        <f>IFERROR(Q45+IS_Quarterly!AX45,)</f>
        <v>51.516999999999996</v>
      </c>
      <c r="S45" s="707">
        <f>IFERROR(R45+IS_Quarterly!BA45,)</f>
        <v>70.179000000000002</v>
      </c>
      <c r="T45" s="694">
        <f>IFERROR(IS_Quarterly!BD45,)</f>
        <v>19.264999999999997</v>
      </c>
      <c r="U45" s="706">
        <f>IFERROR(T45+IS_Quarterly!BG45,)</f>
        <v>38.716999999999999</v>
      </c>
      <c r="V45" s="706">
        <f>IFERROR(U45+IS_Quarterly!BJ45,)</f>
        <v>61.576000000000001</v>
      </c>
      <c r="W45" s="707">
        <f>IFERROR(V45+IS_Quarterly!BM45,)</f>
        <v>87.429000000000002</v>
      </c>
      <c r="X45" s="694">
        <f>IFERROR(IS_Quarterly!BP45,)</f>
        <v>24.043100000000003</v>
      </c>
      <c r="Y45" s="706">
        <f>IFERROR(X45+IS_Quarterly!BS45,)</f>
        <v>55.293100000000003</v>
      </c>
      <c r="Z45" s="706">
        <f>IFERROR(Y45+IS_Quarterly!BV45,)</f>
        <v>86.328100000000006</v>
      </c>
      <c r="AA45" s="707">
        <f>IFERROR(Z45+IS_Quarterly!BY45,)</f>
        <v>117.0581</v>
      </c>
      <c r="AB45" s="694">
        <f>IFERROR(IS_Quarterly!CB45,0)</f>
        <v>33.649000000000001</v>
      </c>
      <c r="AC45" s="706">
        <f>IFERROR(AB45+IS_Quarterly!CE45,)</f>
        <v>73.95920000000001</v>
      </c>
      <c r="AD45" s="706">
        <f>IFERROR(AC45+IS_Quarterly!CH45,0)</f>
        <v>114.18220000000001</v>
      </c>
      <c r="AE45" s="707">
        <f>AD45+IS_Quarterly!CK45</f>
        <v>163.76010000000002</v>
      </c>
    </row>
    <row r="46" spans="1:31" ht="18" thickBot="1">
      <c r="A46" s="173">
        <f t="shared" si="15"/>
        <v>20</v>
      </c>
      <c r="B46" s="90" t="s">
        <v>306</v>
      </c>
      <c r="C46" s="91" t="s">
        <v>330</v>
      </c>
      <c r="D46" s="711">
        <f>IFERROR(IS_Quarterly!H46,)</f>
        <v>3.6</v>
      </c>
      <c r="E46" s="712">
        <f>IFERROR(D46+IS_Quarterly!K46,)</f>
        <v>7.53</v>
      </c>
      <c r="F46" s="712">
        <f>IFERROR(E46+IS_Quarterly!N46,)</f>
        <v>12.760000000000002</v>
      </c>
      <c r="G46" s="713">
        <f>IFERROR(F46+IS_Quarterly!Q46,)</f>
        <v>19.940000000000001</v>
      </c>
      <c r="H46" s="711">
        <f>IFERROR(IS_Quarterly!T46,)</f>
        <v>7.6550000000000002</v>
      </c>
      <c r="I46" s="712">
        <f>IFERROR(H46+IS_Quarterly!W46,)</f>
        <v>18.671000000000003</v>
      </c>
      <c r="J46" s="712">
        <f>IFERROR(I46+IS_Quarterly!Z46,)</f>
        <v>28.621193000000005</v>
      </c>
      <c r="K46" s="713">
        <f>IFERROR(J46+IS_Quarterly!AC46,)</f>
        <v>39.908090999999999</v>
      </c>
      <c r="L46" s="711">
        <f>IFERROR(IS_Quarterly!AF46,)</f>
        <v>8.7940000000000005</v>
      </c>
      <c r="M46" s="712">
        <f>IFERROR(L46+IS_Quarterly!AI46,)</f>
        <v>17.999290999999999</v>
      </c>
      <c r="N46" s="712">
        <f>IFERROR(M46+IS_Quarterly!AL46,)</f>
        <v>26.444004</v>
      </c>
      <c r="O46" s="713">
        <f>IFERROR(N46+IS_Quarterly!AO46,)</f>
        <v>34.561</v>
      </c>
      <c r="P46" s="711">
        <f>IFERROR(IS_Quarterly!AR46,)</f>
        <v>7.6890879999999999</v>
      </c>
      <c r="Q46" s="712">
        <f>IFERROR(P46+IS_Quarterly!AU46,)</f>
        <v>16.863664999999997</v>
      </c>
      <c r="R46" s="712">
        <f>IFERROR(Q46+IS_Quarterly!AX46,)</f>
        <v>23.747670999999997</v>
      </c>
      <c r="S46" s="713">
        <f>IFERROR(R46+IS_Quarterly!BA46,)</f>
        <v>30.413999999999994</v>
      </c>
      <c r="T46" s="711">
        <f>IFERROR(IS_Quarterly!BD46,)</f>
        <v>16.121000000000002</v>
      </c>
      <c r="U46" s="712">
        <f>IFERROR(T46+IS_Quarterly!BG46,)</f>
        <v>29.360000000000003</v>
      </c>
      <c r="V46" s="712">
        <f>IFERROR(U46+IS_Quarterly!BJ46,)</f>
        <v>39.764000000000003</v>
      </c>
      <c r="W46" s="713">
        <f>IFERROR(V46+IS_Quarterly!BM46,)</f>
        <v>54.370000000000005</v>
      </c>
      <c r="X46" s="711">
        <f>IFERROR(IS_Quarterly!BP46,)</f>
        <v>14.9297</v>
      </c>
      <c r="Y46" s="712">
        <f>IFERROR(X46+IS_Quarterly!BS46,)</f>
        <v>29.5747</v>
      </c>
      <c r="Z46" s="712">
        <f>IFERROR(Y46+IS_Quarterly!BV46,)</f>
        <v>46.784700000000001</v>
      </c>
      <c r="AA46" s="713">
        <f>IFERROR(Z46+IS_Quarterly!BY46,)</f>
        <v>63.057699999999997</v>
      </c>
      <c r="AB46" s="711">
        <f>IFERROR(IS_Quarterly!CB46,0)</f>
        <v>16.73</v>
      </c>
      <c r="AC46" s="712">
        <f>IFERROR(AB46+IS_Quarterly!CE46,)</f>
        <v>35.106719999999996</v>
      </c>
      <c r="AD46" s="712">
        <f>IFERROR(AC46+IS_Quarterly!CH46,0)</f>
        <v>54.295719999999996</v>
      </c>
      <c r="AE46" s="713">
        <f>AD46+IS_Quarterly!CK46</f>
        <v>79.121080000000006</v>
      </c>
    </row>
    <row r="47" spans="1:31" ht="18" thickBot="1">
      <c r="A47" s="173">
        <f t="shared" si="15"/>
        <v>21</v>
      </c>
      <c r="B47" s="158" t="s">
        <v>312</v>
      </c>
      <c r="C47" s="159" t="s">
        <v>39</v>
      </c>
      <c r="D47" s="730">
        <f>IFERROR(IS_Quarterly!H47,)</f>
        <v>0.63100000000000001</v>
      </c>
      <c r="E47" s="731">
        <f>IFERROR(D47+IS_Quarterly!K47,)</f>
        <v>1.5880000000000001</v>
      </c>
      <c r="F47" s="731">
        <f>IFERROR(E47+IS_Quarterly!N47,)</f>
        <v>2.6840000000000002</v>
      </c>
      <c r="G47" s="732">
        <f>IFERROR(F47+IS_Quarterly!Q47,)</f>
        <v>4.1630000000000003</v>
      </c>
      <c r="H47" s="730">
        <f>IFERROR(IS_Quarterly!T47,)</f>
        <v>1.2030000000000001</v>
      </c>
      <c r="I47" s="731">
        <f>IFERROR(H47+IS_Quarterly!W47,)</f>
        <v>3.5140000000000002</v>
      </c>
      <c r="J47" s="731">
        <f>IFERROR(I47+IS_Quarterly!Z47,)</f>
        <v>6.8879999999999999</v>
      </c>
      <c r="K47" s="732">
        <f>IFERROR(J47+IS_Quarterly!AC47,)</f>
        <v>9.343</v>
      </c>
      <c r="L47" s="730">
        <f>IFERROR(IS_Quarterly!AF47,)</f>
        <v>3.2469999999999999</v>
      </c>
      <c r="M47" s="731">
        <f>IFERROR(L47+IS_Quarterly!AI47,)</f>
        <v>3.621</v>
      </c>
      <c r="N47" s="731">
        <f>IFERROR(M47+IS_Quarterly!AL47,)</f>
        <v>6.0210000000000008</v>
      </c>
      <c r="O47" s="732">
        <f>IFERROR(N47+IS_Quarterly!AO47,)</f>
        <v>9.2149999999999999</v>
      </c>
      <c r="P47" s="730">
        <f>IFERROR(IS_Quarterly!AR47,)</f>
        <v>2.137</v>
      </c>
      <c r="Q47" s="731">
        <f>IFERROR(P47+IS_Quarterly!AU47,)</f>
        <v>4.7370000000000001</v>
      </c>
      <c r="R47" s="731">
        <f>IFERROR(Q47+IS_Quarterly!AX47,)</f>
        <v>9.3369999999999997</v>
      </c>
      <c r="S47" s="732">
        <f>IFERROR(R47+IS_Quarterly!BA47,)</f>
        <v>13.621</v>
      </c>
      <c r="T47" s="730">
        <f>IFERROR(IS_Quarterly!BD47,)</f>
        <v>5.0670000000000002</v>
      </c>
      <c r="U47" s="731">
        <f>IFERROR(T47+IS_Quarterly!BG47,)</f>
        <v>9.0670000000000002</v>
      </c>
      <c r="V47" s="731">
        <f>IFERROR(U47+IS_Quarterly!BJ47,)</f>
        <v>16.766999999999999</v>
      </c>
      <c r="W47" s="732">
        <f>IFERROR(V47+IS_Quarterly!BM47,)</f>
        <v>26.667000000000002</v>
      </c>
      <c r="X47" s="730">
        <f>IFERROR(IS_Quarterly!BP47,)</f>
        <v>9.1059999999999999</v>
      </c>
      <c r="Y47" s="731">
        <f>IFERROR(X47+IS_Quarterly!BS47,)</f>
        <v>22.597999999999999</v>
      </c>
      <c r="Z47" s="731">
        <f>IFERROR(Y47+IS_Quarterly!BV47,)</f>
        <v>36.291865999999999</v>
      </c>
      <c r="AA47" s="732">
        <f>IFERROR(Z47+IS_Quarterly!BY47,)</f>
        <v>45.701865999999995</v>
      </c>
      <c r="AB47" s="730">
        <f>IFERROR(IS_Quarterly!CB47,0)</f>
        <v>11.521000000000001</v>
      </c>
      <c r="AC47" s="731">
        <f>IFERROR(AB47+IS_Quarterly!CE47,)</f>
        <v>23.588000000000001</v>
      </c>
      <c r="AD47" s="731">
        <f>IFERROR(AC47+IS_Quarterly!CH47,0)</f>
        <v>37.391000000000005</v>
      </c>
      <c r="AE47" s="732">
        <f>AD47+IS_Quarterly!CK47</f>
        <v>47.571000000000005</v>
      </c>
    </row>
    <row r="48" spans="1:31">
      <c r="B48" s="663"/>
      <c r="C48" s="663"/>
    </row>
    <row r="49" spans="1:31">
      <c r="B49" s="166"/>
      <c r="C49" s="101"/>
    </row>
    <row r="50" spans="1:31" ht="18" thickBot="1">
      <c r="B50" s="50" t="s">
        <v>303</v>
      </c>
      <c r="C50" s="51"/>
    </row>
    <row r="51" spans="1:31" s="727" customFormat="1">
      <c r="A51" s="176"/>
      <c r="B51" s="53" t="s">
        <v>313</v>
      </c>
      <c r="C51" s="53"/>
      <c r="D51" s="728" t="str">
        <f>D3</f>
        <v>1Q18</v>
      </c>
      <c r="E51" s="729" t="str">
        <f t="shared" ref="E51:G51" si="16">E3</f>
        <v>2Q18</v>
      </c>
      <c r="F51" s="729" t="str">
        <f t="shared" si="16"/>
        <v>3Q18</v>
      </c>
      <c r="G51" s="729" t="str">
        <f t="shared" si="16"/>
        <v>4Q18</v>
      </c>
      <c r="H51" s="728" t="str">
        <f>H3</f>
        <v>1Q19</v>
      </c>
      <c r="I51" s="729" t="str">
        <f t="shared" ref="I51:K51" si="17">I3</f>
        <v>2Q19</v>
      </c>
      <c r="J51" s="729" t="str">
        <f t="shared" si="17"/>
        <v>3Q19</v>
      </c>
      <c r="K51" s="729" t="str">
        <f t="shared" si="17"/>
        <v>4Q19</v>
      </c>
      <c r="L51" s="728" t="str">
        <f>L3</f>
        <v>1Q20</v>
      </c>
      <c r="M51" s="729" t="str">
        <f t="shared" ref="M51:O51" si="18">M3</f>
        <v>2Q20</v>
      </c>
      <c r="N51" s="729" t="str">
        <f t="shared" si="18"/>
        <v>3Q20</v>
      </c>
      <c r="O51" s="729" t="str">
        <f t="shared" si="18"/>
        <v>4Q20</v>
      </c>
      <c r="P51" s="728" t="str">
        <f>P3</f>
        <v>1Q21</v>
      </c>
      <c r="Q51" s="729" t="str">
        <f t="shared" ref="Q51:S51" si="19">Q3</f>
        <v>2Q21</v>
      </c>
      <c r="R51" s="729" t="str">
        <f t="shared" si="19"/>
        <v>3Q21</v>
      </c>
      <c r="S51" s="729" t="str">
        <f t="shared" si="19"/>
        <v>4Q21</v>
      </c>
      <c r="T51" s="728" t="str">
        <f>T3</f>
        <v>1Q22</v>
      </c>
      <c r="U51" s="729" t="str">
        <f t="shared" ref="U51:W51" si="20">U3</f>
        <v>2Q22</v>
      </c>
      <c r="V51" s="729" t="str">
        <f t="shared" si="20"/>
        <v>3Q22</v>
      </c>
      <c r="W51" s="729" t="str">
        <f t="shared" si="20"/>
        <v>4Q22</v>
      </c>
      <c r="X51" s="728" t="str">
        <f>X3</f>
        <v>1Q23</v>
      </c>
      <c r="Y51" s="729" t="str">
        <f t="shared" ref="Y51:AA51" si="21">Y3</f>
        <v>2Q23</v>
      </c>
      <c r="Z51" s="729" t="str">
        <f t="shared" si="21"/>
        <v>3Q23</v>
      </c>
      <c r="AA51" s="729" t="str">
        <f t="shared" si="21"/>
        <v>4Q23</v>
      </c>
      <c r="AB51" s="728" t="str">
        <f>AB3</f>
        <v>1Q24</v>
      </c>
      <c r="AC51" s="729" t="str">
        <f t="shared" ref="AC51:AE51" si="22">AC3</f>
        <v>2Q24</v>
      </c>
      <c r="AD51" s="729" t="str">
        <f t="shared" si="22"/>
        <v>3Q24</v>
      </c>
      <c r="AE51" s="729" t="str">
        <f t="shared" si="22"/>
        <v>4Q24</v>
      </c>
    </row>
    <row r="52" spans="1:31">
      <c r="A52" s="174"/>
      <c r="B52" s="83" t="s">
        <v>304</v>
      </c>
      <c r="C52" s="84" t="s">
        <v>331</v>
      </c>
      <c r="D52" s="714">
        <f t="shared" ref="D52:G63" si="23">IFERROR(D28/D$44,"")</f>
        <v>0.55645981688708035</v>
      </c>
      <c r="E52" s="715">
        <f t="shared" si="23"/>
        <v>0.55190230155002351</v>
      </c>
      <c r="F52" s="715">
        <f t="shared" si="23"/>
        <v>0.52613981762917927</v>
      </c>
      <c r="G52" s="716">
        <f t="shared" si="23"/>
        <v>0.52789536867378528</v>
      </c>
      <c r="H52" s="714">
        <f t="shared" ref="H52:K52" si="24">IFERROR(H28/H$44,"")</f>
        <v>0.43360098826436066</v>
      </c>
      <c r="I52" s="715">
        <f t="shared" si="24"/>
        <v>0.46116762025852931</v>
      </c>
      <c r="J52" s="715">
        <f t="shared" si="24"/>
        <v>0.45054021938498662</v>
      </c>
      <c r="K52" s="716">
        <f t="shared" si="24"/>
        <v>0.45335436875254209</v>
      </c>
      <c r="L52" s="714">
        <f t="shared" ref="L52:O52" si="25">IFERROR(L28/L$44,"")</f>
        <v>0.42945157526254379</v>
      </c>
      <c r="M52" s="715">
        <f t="shared" si="25"/>
        <v>0.41676785588112769</v>
      </c>
      <c r="N52" s="715">
        <f t="shared" si="25"/>
        <v>0.41725324249141843</v>
      </c>
      <c r="O52" s="716">
        <f t="shared" si="25"/>
        <v>0.43075554858032211</v>
      </c>
      <c r="P52" s="714">
        <f t="shared" ref="P52:AA52" si="26">IFERROR(P28/P$44,"")</f>
        <v>0.43185594304992247</v>
      </c>
      <c r="Q52" s="715">
        <f t="shared" si="26"/>
        <v>0.51164163829242848</v>
      </c>
      <c r="R52" s="715">
        <f t="shared" si="26"/>
        <v>0.48786549157292791</v>
      </c>
      <c r="S52" s="716">
        <f t="shared" si="26"/>
        <v>0.46613915042537624</v>
      </c>
      <c r="T52" s="714">
        <f t="shared" si="26"/>
        <v>0.57932515684168884</v>
      </c>
      <c r="U52" s="715">
        <f t="shared" si="26"/>
        <v>0.55223464097404806</v>
      </c>
      <c r="V52" s="715">
        <f t="shared" si="26"/>
        <v>0.52392698569314267</v>
      </c>
      <c r="W52" s="716">
        <f t="shared" si="26"/>
        <v>0.52283000373742139</v>
      </c>
      <c r="X52" s="714">
        <f t="shared" si="26"/>
        <v>0.47087969045077599</v>
      </c>
      <c r="Y52" s="715">
        <f t="shared" si="26"/>
        <v>0.47495634386657837</v>
      </c>
      <c r="Z52" s="715">
        <f t="shared" si="26"/>
        <v>0.49682299523411722</v>
      </c>
      <c r="AA52" s="716">
        <f t="shared" si="26"/>
        <v>0.49955362050414237</v>
      </c>
      <c r="AB52" s="714">
        <f t="shared" ref="AB52:AE52" si="27">IFERROR(AB28/AB$44,"")</f>
        <v>0.4128902915897496</v>
      </c>
      <c r="AC52" s="715">
        <f t="shared" si="27"/>
        <v>0.46448441456322925</v>
      </c>
      <c r="AD52" s="715">
        <f t="shared" si="27"/>
        <v>0.49010825869645108</v>
      </c>
      <c r="AE52" s="716">
        <f t="shared" si="27"/>
        <v>0.45877404131192639</v>
      </c>
    </row>
    <row r="53" spans="1:31">
      <c r="A53" s="177"/>
      <c r="B53" s="90" t="s">
        <v>305</v>
      </c>
      <c r="C53" s="91" t="s">
        <v>327</v>
      </c>
      <c r="D53" s="717">
        <f t="shared" si="23"/>
        <v>0.35300101729399797</v>
      </c>
      <c r="E53" s="718">
        <f t="shared" si="23"/>
        <v>0.36308125880695163</v>
      </c>
      <c r="F53" s="718">
        <f t="shared" si="23"/>
        <v>0.32462006079027356</v>
      </c>
      <c r="G53" s="719">
        <f t="shared" si="23"/>
        <v>0.31210378888397461</v>
      </c>
      <c r="H53" s="717">
        <f t="shared" ref="H53:K53" si="28">IFERROR(H29/H$44,"")</f>
        <v>0.23792464484249534</v>
      </c>
      <c r="I53" s="718">
        <f t="shared" si="28"/>
        <v>0.23264992583174399</v>
      </c>
      <c r="J53" s="718">
        <f t="shared" si="28"/>
        <v>0.23440502686499806</v>
      </c>
      <c r="K53" s="719">
        <f t="shared" si="28"/>
        <v>0.24219491452306705</v>
      </c>
      <c r="L53" s="717">
        <f t="shared" ref="L53:O53" si="29">IFERROR(L29/L$44,"")</f>
        <v>0.26277712952158694</v>
      </c>
      <c r="M53" s="718">
        <f t="shared" si="29"/>
        <v>0.22745544696981371</v>
      </c>
      <c r="N53" s="718">
        <f t="shared" si="29"/>
        <v>0.246845042712176</v>
      </c>
      <c r="O53" s="719">
        <f t="shared" si="29"/>
        <v>0.26888217522658614</v>
      </c>
      <c r="P53" s="717">
        <f t="shared" ref="P53:AA53" si="30">IFERROR(P29/P$44,"")</f>
        <v>0.2951972011252233</v>
      </c>
      <c r="Q53" s="718">
        <f t="shared" si="30"/>
        <v>0.38061404475585037</v>
      </c>
      <c r="R53" s="718">
        <f t="shared" si="30"/>
        <v>0.3716550991253656</v>
      </c>
      <c r="S53" s="719">
        <f t="shared" si="30"/>
        <v>0.36347944478656474</v>
      </c>
      <c r="T53" s="717">
        <f t="shared" si="30"/>
        <v>0.24585994461086305</v>
      </c>
      <c r="U53" s="718">
        <f t="shared" si="30"/>
        <v>0.26583635642633696</v>
      </c>
      <c r="V53" s="718">
        <f t="shared" si="30"/>
        <v>0.29205722742969908</v>
      </c>
      <c r="W53" s="719">
        <f t="shared" si="30"/>
        <v>0.31239202025259327</v>
      </c>
      <c r="X53" s="717">
        <f t="shared" si="30"/>
        <v>0.31969732736677892</v>
      </c>
      <c r="Y53" s="718">
        <f t="shared" si="30"/>
        <v>0.33894480592168058</v>
      </c>
      <c r="Z53" s="718">
        <f t="shared" si="30"/>
        <v>0.3496696035242291</v>
      </c>
      <c r="AA53" s="719">
        <f t="shared" si="30"/>
        <v>0.35063831157510894</v>
      </c>
      <c r="AB53" s="717">
        <f t="shared" ref="AB53:AE53" si="31">IFERROR(AB29/AB$44,"")</f>
        <v>0.28319339407292715</v>
      </c>
      <c r="AC53" s="718">
        <f t="shared" si="31"/>
        <v>0.34454117289800518</v>
      </c>
      <c r="AD53" s="718">
        <f t="shared" si="31"/>
        <v>0.37363768498566458</v>
      </c>
      <c r="AE53" s="719">
        <f t="shared" si="31"/>
        <v>0.34873406797838225</v>
      </c>
    </row>
    <row r="54" spans="1:31">
      <c r="A54" s="177"/>
      <c r="B54" s="90" t="s">
        <v>306</v>
      </c>
      <c r="C54" s="91" t="s">
        <v>142</v>
      </c>
      <c r="D54" s="717">
        <f t="shared" si="23"/>
        <v>0.20345879959308241</v>
      </c>
      <c r="E54" s="718">
        <f t="shared" si="23"/>
        <v>0.18882104274307185</v>
      </c>
      <c r="F54" s="718">
        <f t="shared" si="23"/>
        <v>0.20151975683890574</v>
      </c>
      <c r="G54" s="719">
        <f t="shared" si="23"/>
        <v>0.21579157978981067</v>
      </c>
      <c r="H54" s="717">
        <f t="shared" ref="H54:K54" si="32">IFERROR(H30/H$44,"")</f>
        <v>0.19567634342186535</v>
      </c>
      <c r="I54" s="718">
        <f t="shared" si="32"/>
        <v>0.22851769442678535</v>
      </c>
      <c r="J54" s="718">
        <f t="shared" si="32"/>
        <v>0.21613519251998858</v>
      </c>
      <c r="K54" s="719">
        <f t="shared" si="32"/>
        <v>0.2111717796704177</v>
      </c>
      <c r="L54" s="717">
        <f t="shared" ref="L54:O54" si="33">IFERROR(L30/L$44,"")</f>
        <v>0.16667444574095683</v>
      </c>
      <c r="M54" s="718">
        <f t="shared" si="33"/>
        <v>0.18931240891131401</v>
      </c>
      <c r="N54" s="718">
        <f t="shared" si="33"/>
        <v>0.17040819977924238</v>
      </c>
      <c r="O54" s="719">
        <f t="shared" si="33"/>
        <v>0.16187337335373592</v>
      </c>
      <c r="P54" s="717">
        <f t="shared" ref="P54:AA54" si="34">IFERROR(P30/P$44,"")</f>
        <v>0.13665874192469918</v>
      </c>
      <c r="Q54" s="718">
        <f t="shared" si="34"/>
        <v>0.13103330118679762</v>
      </c>
      <c r="R54" s="718">
        <f t="shared" si="34"/>
        <v>0.11621424558565566</v>
      </c>
      <c r="S54" s="719">
        <f t="shared" si="34"/>
        <v>0.10266258858164959</v>
      </c>
      <c r="T54" s="717">
        <f t="shared" si="34"/>
        <v>0.33346521223082581</v>
      </c>
      <c r="U54" s="718">
        <f t="shared" si="34"/>
        <v>0.28786699369923779</v>
      </c>
      <c r="V54" s="718">
        <f t="shared" si="34"/>
        <v>0.23285643808584117</v>
      </c>
      <c r="W54" s="719">
        <f t="shared" si="34"/>
        <v>0.21114315734544356</v>
      </c>
      <c r="X54" s="717">
        <f t="shared" si="34"/>
        <v>0.15118236308399705</v>
      </c>
      <c r="Y54" s="718">
        <f t="shared" si="34"/>
        <v>0.13601153794489781</v>
      </c>
      <c r="Z54" s="718">
        <f t="shared" si="34"/>
        <v>0.14715339170988817</v>
      </c>
      <c r="AA54" s="719">
        <f t="shared" si="34"/>
        <v>0.14891530892903346</v>
      </c>
      <c r="AB54" s="717">
        <f t="shared" ref="AB54:AE54" si="35">IFERROR(AB30/AB$44,"")</f>
        <v>0.12969689751682248</v>
      </c>
      <c r="AC54" s="718">
        <f t="shared" si="35"/>
        <v>0.11994324166522412</v>
      </c>
      <c r="AD54" s="718">
        <f t="shared" si="35"/>
        <v>0.11647057371078655</v>
      </c>
      <c r="AE54" s="719">
        <f t="shared" si="35"/>
        <v>0.11003997333354415</v>
      </c>
    </row>
    <row r="55" spans="1:31">
      <c r="A55" s="174"/>
      <c r="B55" s="83" t="s">
        <v>307</v>
      </c>
      <c r="C55" s="84" t="s">
        <v>332</v>
      </c>
      <c r="D55" s="714">
        <f t="shared" si="23"/>
        <v>0.10172939979654121</v>
      </c>
      <c r="E55" s="715">
        <f t="shared" si="23"/>
        <v>0.10192578675434476</v>
      </c>
      <c r="F55" s="715">
        <f t="shared" si="23"/>
        <v>0.11033434650455927</v>
      </c>
      <c r="G55" s="716">
        <f t="shared" si="23"/>
        <v>0.11305574861523557</v>
      </c>
      <c r="H55" s="714">
        <f t="shared" ref="H55:K55" si="36">IFERROR(H31/H$44,"")</f>
        <v>0.12359481161210623</v>
      </c>
      <c r="I55" s="715">
        <f t="shared" si="36"/>
        <v>0.1041004450095359</v>
      </c>
      <c r="J55" s="715">
        <f t="shared" si="36"/>
        <v>8.6047448931237225E-2</v>
      </c>
      <c r="K55" s="716">
        <f t="shared" si="36"/>
        <v>8.1163028607348434E-2</v>
      </c>
      <c r="L55" s="714">
        <f t="shared" ref="L55:O55" si="37">IFERROR(L31/L$44,"")</f>
        <v>6.6044340723453915E-2</v>
      </c>
      <c r="M55" s="715">
        <f t="shared" si="37"/>
        <v>5.9857845082706695E-2</v>
      </c>
      <c r="N55" s="715">
        <f t="shared" si="37"/>
        <v>5.9977637822717908E-2</v>
      </c>
      <c r="O55" s="716">
        <f t="shared" si="37"/>
        <v>5.7414891251749263E-2</v>
      </c>
      <c r="P55" s="714">
        <f t="shared" ref="P55:AA55" si="38">IFERROR(P31/P$44,"")</f>
        <v>8.3869669888719661E-2</v>
      </c>
      <c r="Q55" s="715">
        <f t="shared" si="38"/>
        <v>6.4575173689700643E-2</v>
      </c>
      <c r="R55" s="715">
        <f t="shared" si="38"/>
        <v>6.9435342143848028E-2</v>
      </c>
      <c r="S55" s="716">
        <f t="shared" si="38"/>
        <v>7.2003336499334769E-2</v>
      </c>
      <c r="T55" s="714">
        <f t="shared" si="38"/>
        <v>5.6519527496750134E-2</v>
      </c>
      <c r="U55" s="715">
        <f t="shared" si="38"/>
        <v>6.3154493515649099E-2</v>
      </c>
      <c r="V55" s="715">
        <f t="shared" si="38"/>
        <v>5.7227429699062658E-2</v>
      </c>
      <c r="W55" s="716">
        <f t="shared" si="38"/>
        <v>5.5306785888060706E-2</v>
      </c>
      <c r="X55" s="714">
        <f t="shared" si="38"/>
        <v>2.9967053945315705E-2</v>
      </c>
      <c r="Y55" s="715">
        <f t="shared" si="38"/>
        <v>3.1813007995965488E-2</v>
      </c>
      <c r="Z55" s="715">
        <f t="shared" si="38"/>
        <v>2.6901244658665432E-2</v>
      </c>
      <c r="AA55" s="716">
        <f t="shared" si="38"/>
        <v>2.8275698189720169E-2</v>
      </c>
      <c r="AB55" s="714">
        <f t="shared" ref="AB55:AE55" si="39">IFERROR(AB31/AB$44,"")</f>
        <v>2.798785208122432E-2</v>
      </c>
      <c r="AC55" s="715">
        <f t="shared" si="39"/>
        <v>2.2046300072469934E-2</v>
      </c>
      <c r="AD55" s="715">
        <f t="shared" si="39"/>
        <v>2.1364817419398337E-2</v>
      </c>
      <c r="AE55" s="716">
        <f t="shared" si="39"/>
        <v>2.0127064212931121E-2</v>
      </c>
    </row>
    <row r="56" spans="1:31">
      <c r="A56" s="177"/>
      <c r="B56" s="90" t="s">
        <v>305</v>
      </c>
      <c r="C56" s="91" t="s">
        <v>327</v>
      </c>
      <c r="D56" s="717">
        <f t="shared" si="23"/>
        <v>6.4089521871820959E-2</v>
      </c>
      <c r="E56" s="718">
        <f t="shared" si="23"/>
        <v>6.528886801315173E-2</v>
      </c>
      <c r="F56" s="718">
        <f t="shared" si="23"/>
        <v>7.598784194528875E-2</v>
      </c>
      <c r="G56" s="719">
        <f t="shared" si="23"/>
        <v>8.2896316421305363E-2</v>
      </c>
      <c r="H56" s="717">
        <f t="shared" ref="H56:K56" si="40">IFERROR(H32/H$44,"")</f>
        <v>0.10500308832612723</v>
      </c>
      <c r="I56" s="718">
        <f t="shared" si="40"/>
        <v>8.6247086247086241E-2</v>
      </c>
      <c r="J56" s="718">
        <f t="shared" si="40"/>
        <v>7.0253157475942629E-2</v>
      </c>
      <c r="K56" s="719">
        <f t="shared" si="40"/>
        <v>6.6705286381620307E-2</v>
      </c>
      <c r="L56" s="717">
        <f t="shared" ref="L56:O56" si="41">IFERROR(L32/L$44,"")</f>
        <v>6.0303383897316216E-2</v>
      </c>
      <c r="M56" s="718">
        <f t="shared" si="41"/>
        <v>4.7051520225835392E-2</v>
      </c>
      <c r="N56" s="718">
        <f t="shared" si="41"/>
        <v>4.6493711602394884E-2</v>
      </c>
      <c r="O56" s="719">
        <f t="shared" si="41"/>
        <v>4.6533526896064659E-2</v>
      </c>
      <c r="P56" s="717">
        <f t="shared" ref="P56:AA56" si="42">IFERROR(P32/P$44,"")</f>
        <v>7.5763975894075616E-2</v>
      </c>
      <c r="Q56" s="718">
        <f t="shared" si="42"/>
        <v>5.4411836485661988E-2</v>
      </c>
      <c r="R56" s="718">
        <f t="shared" si="42"/>
        <v>6.0680281628254847E-2</v>
      </c>
      <c r="S56" s="719">
        <f t="shared" si="42"/>
        <v>6.3832330907598725E-2</v>
      </c>
      <c r="T56" s="717">
        <f t="shared" si="42"/>
        <v>5.3693551121912625E-2</v>
      </c>
      <c r="U56" s="718">
        <f t="shared" si="42"/>
        <v>5.8748366061068938E-2</v>
      </c>
      <c r="V56" s="718">
        <f t="shared" si="42"/>
        <v>5.3280710409472132E-2</v>
      </c>
      <c r="W56" s="719">
        <f t="shared" si="42"/>
        <v>5.1964261788744019E-2</v>
      </c>
      <c r="X56" s="717">
        <f t="shared" si="42"/>
        <v>2.6734029887511293E-2</v>
      </c>
      <c r="Y56" s="718">
        <f t="shared" si="42"/>
        <v>2.8855466973339711E-2</v>
      </c>
      <c r="Z56" s="718">
        <f t="shared" si="42"/>
        <v>2.453483060982866E-2</v>
      </c>
      <c r="AA56" s="719">
        <f t="shared" si="42"/>
        <v>2.6476855445219136E-2</v>
      </c>
      <c r="AB56" s="717">
        <f t="shared" ref="AB56:AE56" si="43">IFERROR(AB32/AB$44,"")</f>
        <v>2.6598384247404672E-2</v>
      </c>
      <c r="AC56" s="718">
        <f t="shared" si="43"/>
        <v>2.0863529139074792E-2</v>
      </c>
      <c r="AD56" s="718">
        <f t="shared" si="43"/>
        <v>2.0142105268156209E-2</v>
      </c>
      <c r="AE56" s="719">
        <f t="shared" si="43"/>
        <v>1.8620159129176847E-2</v>
      </c>
    </row>
    <row r="57" spans="1:31">
      <c r="A57" s="177"/>
      <c r="B57" s="90" t="s">
        <v>306</v>
      </c>
      <c r="C57" s="91" t="s">
        <v>142</v>
      </c>
      <c r="D57" s="717">
        <f t="shared" si="23"/>
        <v>3.763987792472024E-2</v>
      </c>
      <c r="E57" s="718">
        <f t="shared" si="23"/>
        <v>3.7106622827618604E-2</v>
      </c>
      <c r="F57" s="718">
        <f t="shared" si="23"/>
        <v>3.4650455927051675E-2</v>
      </c>
      <c r="G57" s="719">
        <f t="shared" si="23"/>
        <v>3.0159432193930202E-2</v>
      </c>
      <c r="H57" s="717">
        <f t="shared" ref="H57:K57" si="44">IFERROR(H33/H$44,"")</f>
        <v>1.8591723285978998E-2</v>
      </c>
      <c r="I57" s="718">
        <f t="shared" si="44"/>
        <v>1.7853358762449673E-2</v>
      </c>
      <c r="J57" s="718">
        <f t="shared" si="44"/>
        <v>1.4860670670568893E-2</v>
      </c>
      <c r="K57" s="719">
        <f t="shared" si="44"/>
        <v>1.4470067666670777E-2</v>
      </c>
      <c r="L57" s="717">
        <f t="shared" ref="L57:O57" si="45">IFERROR(L33/L$44,"")</f>
        <v>5.7409568261376897E-3</v>
      </c>
      <c r="M57" s="718">
        <f t="shared" si="45"/>
        <v>1.2806324856871295E-2</v>
      </c>
      <c r="N57" s="718">
        <f t="shared" si="45"/>
        <v>1.348392622032302E-2</v>
      </c>
      <c r="O57" s="719">
        <f t="shared" si="45"/>
        <v>1.0881364355684597E-2</v>
      </c>
      <c r="P57" s="717">
        <f t="shared" ref="P57:AA57" si="46">IFERROR(P33/P$44,"")</f>
        <v>8.1056939946440448E-3</v>
      </c>
      <c r="Q57" s="718">
        <f t="shared" si="46"/>
        <v>1.016461650494991E-2</v>
      </c>
      <c r="R57" s="718">
        <f t="shared" si="46"/>
        <v>8.7559241499934187E-3</v>
      </c>
      <c r="S57" s="719">
        <f t="shared" si="46"/>
        <v>8.17165176857906E-3</v>
      </c>
      <c r="T57" s="717">
        <f t="shared" si="46"/>
        <v>2.825976374837507E-3</v>
      </c>
      <c r="U57" s="718">
        <f t="shared" si="46"/>
        <v>4.4061274545801705E-3</v>
      </c>
      <c r="V57" s="718">
        <f t="shared" si="46"/>
        <v>3.9467192895905282E-3</v>
      </c>
      <c r="W57" s="719">
        <f t="shared" si="46"/>
        <v>3.3425240993166872E-3</v>
      </c>
      <c r="X57" s="717">
        <f t="shared" si="46"/>
        <v>3.2330240578044176E-3</v>
      </c>
      <c r="Y57" s="718">
        <f t="shared" si="46"/>
        <v>2.9575410226257777E-3</v>
      </c>
      <c r="Z57" s="718">
        <f t="shared" si="46"/>
        <v>2.366414048836776E-3</v>
      </c>
      <c r="AA57" s="719">
        <f t="shared" si="46"/>
        <v>1.798842744501038E-3</v>
      </c>
      <c r="AB57" s="717">
        <f t="shared" ref="AB57:AE57" si="47">IFERROR(AB33/AB$44,"")</f>
        <v>1.3894678338196471E-3</v>
      </c>
      <c r="AC57" s="718">
        <f t="shared" si="47"/>
        <v>1.1827709333951429E-3</v>
      </c>
      <c r="AD57" s="718">
        <f t="shared" si="47"/>
        <v>1.2227121512421331E-3</v>
      </c>
      <c r="AE57" s="719">
        <f t="shared" si="47"/>
        <v>1.5069050837542783E-3</v>
      </c>
    </row>
    <row r="58" spans="1:31">
      <c r="A58" s="174"/>
      <c r="B58" s="83" t="s">
        <v>308</v>
      </c>
      <c r="C58" s="84" t="s">
        <v>143</v>
      </c>
      <c r="D58" s="714">
        <f t="shared" si="23"/>
        <v>0.31332655137334692</v>
      </c>
      <c r="E58" s="715">
        <f t="shared" si="23"/>
        <v>0.31470173790511979</v>
      </c>
      <c r="F58" s="715">
        <f t="shared" si="23"/>
        <v>0.33343465045592702</v>
      </c>
      <c r="G58" s="716">
        <f t="shared" si="23"/>
        <v>0.32991301783871441</v>
      </c>
      <c r="H58" s="714">
        <f t="shared" ref="H58:K58" si="48">IFERROR(H34/H$44,"")</f>
        <v>0.41080914144533659</v>
      </c>
      <c r="I58" s="715">
        <f t="shared" si="48"/>
        <v>0.39725047679593134</v>
      </c>
      <c r="J58" s="715">
        <f t="shared" si="48"/>
        <v>0.42561368873845801</v>
      </c>
      <c r="K58" s="716">
        <f t="shared" si="48"/>
        <v>0.43145206019745364</v>
      </c>
      <c r="L58" s="714">
        <f t="shared" ref="L58:O58" si="49">IFERROR(L34/L$44,"")</f>
        <v>0.4896149358226371</v>
      </c>
      <c r="M58" s="715">
        <f t="shared" si="49"/>
        <v>0.50171884931781441</v>
      </c>
      <c r="N58" s="715">
        <f t="shared" si="49"/>
        <v>0.50297597153484708</v>
      </c>
      <c r="O58" s="716">
        <f t="shared" si="49"/>
        <v>0.4936765148245511</v>
      </c>
      <c r="P58" s="714">
        <f t="shared" ref="P58:AA58" si="50">IFERROR(P34/P$44,"")</f>
        <v>0.47376458263213245</v>
      </c>
      <c r="Q58" s="715">
        <f t="shared" si="50"/>
        <v>0.41589088547304615</v>
      </c>
      <c r="R58" s="715">
        <f t="shared" si="50"/>
        <v>0.43392899880896846</v>
      </c>
      <c r="S58" s="716">
        <f t="shared" si="50"/>
        <v>0.45051390841972205</v>
      </c>
      <c r="T58" s="714">
        <f t="shared" si="50"/>
        <v>0.33346521223082581</v>
      </c>
      <c r="U58" s="715">
        <f t="shared" si="50"/>
        <v>0.34955277806336016</v>
      </c>
      <c r="V58" s="715">
        <f t="shared" si="50"/>
        <v>0.38579181055747414</v>
      </c>
      <c r="W58" s="716">
        <f t="shared" si="50"/>
        <v>0.39283825427159064</v>
      </c>
      <c r="X58" s="714">
        <f t="shared" si="50"/>
        <v>0.47946259955661386</v>
      </c>
      <c r="Y58" s="715">
        <f t="shared" si="50"/>
        <v>0.4767296901769576</v>
      </c>
      <c r="Z58" s="715">
        <f t="shared" si="50"/>
        <v>0.45793492436489958</v>
      </c>
      <c r="AA58" s="716">
        <f t="shared" si="50"/>
        <v>0.44994942142777045</v>
      </c>
      <c r="AB58" s="714">
        <f t="shared" ref="AB58:AE58" si="51">IFERROR(AB34/AB$44,"")</f>
        <v>0.52563568153397244</v>
      </c>
      <c r="AC58" s="715">
        <f t="shared" si="51"/>
        <v>0.48178202686962157</v>
      </c>
      <c r="AD58" s="715">
        <f t="shared" si="51"/>
        <v>0.46404300337990873</v>
      </c>
      <c r="AE58" s="716">
        <f t="shared" si="51"/>
        <v>0.45030976369093262</v>
      </c>
    </row>
    <row r="59" spans="1:31">
      <c r="A59" s="177"/>
      <c r="B59" s="90" t="s">
        <v>305</v>
      </c>
      <c r="C59" s="91" t="s">
        <v>327</v>
      </c>
      <c r="D59" s="717">
        <f t="shared" si="23"/>
        <v>0.19837232960325535</v>
      </c>
      <c r="E59" s="718">
        <f t="shared" si="23"/>
        <v>0.19727571629873181</v>
      </c>
      <c r="F59" s="718">
        <f t="shared" si="23"/>
        <v>0.19209726443768999</v>
      </c>
      <c r="G59" s="719">
        <f t="shared" si="23"/>
        <v>0.16483646090014953</v>
      </c>
      <c r="H59" s="717">
        <f t="shared" ref="H59:K59" si="52">IFERROR(H35/H$44,"")</f>
        <v>0.16195182211241504</v>
      </c>
      <c r="I59" s="718">
        <f t="shared" si="52"/>
        <v>0.16465352828989191</v>
      </c>
      <c r="J59" s="718">
        <f t="shared" si="52"/>
        <v>0.18781012510882383</v>
      </c>
      <c r="K59" s="719">
        <f t="shared" si="52"/>
        <v>0.18048143172321993</v>
      </c>
      <c r="L59" s="717">
        <f t="shared" ref="L59:O59" si="53">IFERROR(L35/L$44,"")</f>
        <v>0.25577596266044345</v>
      </c>
      <c r="M59" s="718">
        <f t="shared" si="53"/>
        <v>0.21211988454476516</v>
      </c>
      <c r="N59" s="718">
        <f t="shared" si="53"/>
        <v>0.21906078675507409</v>
      </c>
      <c r="O59" s="719">
        <f t="shared" si="53"/>
        <v>0.22215246988660886</v>
      </c>
      <c r="P59" s="717">
        <f t="shared" ref="P59:AA59" si="54">IFERROR(P35/P$44,"")</f>
        <v>0.26428564192098442</v>
      </c>
      <c r="Q59" s="718">
        <f t="shared" si="54"/>
        <v>0.23009901789053122</v>
      </c>
      <c r="R59" s="718">
        <f t="shared" si="54"/>
        <v>0.24903230097621643</v>
      </c>
      <c r="S59" s="719">
        <f t="shared" si="54"/>
        <v>0.26568803548302189</v>
      </c>
      <c r="T59" s="717">
        <f t="shared" si="54"/>
        <v>0.23455603911151307</v>
      </c>
      <c r="U59" s="718">
        <f t="shared" si="54"/>
        <v>0.23205604594122231</v>
      </c>
      <c r="V59" s="718">
        <f t="shared" si="54"/>
        <v>0.25259003453379381</v>
      </c>
      <c r="W59" s="719">
        <f t="shared" si="54"/>
        <v>0.24466007094049039</v>
      </c>
      <c r="X59" s="717">
        <f t="shared" si="54"/>
        <v>0.26885417521964033</v>
      </c>
      <c r="Y59" s="718">
        <f t="shared" si="54"/>
        <v>0.28259245556029494</v>
      </c>
      <c r="Z59" s="718">
        <f t="shared" si="54"/>
        <v>0.27152159672097653</v>
      </c>
      <c r="AA59" s="719">
        <f t="shared" si="54"/>
        <v>0.26526268100855122</v>
      </c>
      <c r="AB59" s="717">
        <f t="shared" ref="AB59:AE59" si="55">IFERROR(AB35/AB$44,"")</f>
        <v>0.34425058059905911</v>
      </c>
      <c r="AC59" s="718">
        <f t="shared" si="55"/>
        <v>0.30092809926327119</v>
      </c>
      <c r="AD59" s="718">
        <f t="shared" si="55"/>
        <v>0.2753951378317111</v>
      </c>
      <c r="AE59" s="719">
        <f t="shared" si="55"/>
        <v>0.26554631979193838</v>
      </c>
    </row>
    <row r="60" spans="1:31">
      <c r="A60" s="177"/>
      <c r="B60" s="90" t="s">
        <v>306</v>
      </c>
      <c r="C60" s="91" t="s">
        <v>142</v>
      </c>
      <c r="D60" s="717">
        <f t="shared" si="23"/>
        <v>0.11597151576805696</v>
      </c>
      <c r="E60" s="718">
        <f t="shared" si="23"/>
        <v>0.11742602160638799</v>
      </c>
      <c r="F60" s="718">
        <f t="shared" si="23"/>
        <v>0.14133738601823709</v>
      </c>
      <c r="G60" s="719">
        <f t="shared" si="23"/>
        <v>0.16507655693856491</v>
      </c>
      <c r="H60" s="717">
        <f t="shared" ref="H60:K60" si="56">IFERROR(H36/H$44,"")</f>
        <v>0.24885731933292154</v>
      </c>
      <c r="I60" s="718">
        <f t="shared" si="56"/>
        <v>0.2325969485060394</v>
      </c>
      <c r="J60" s="718">
        <f t="shared" si="56"/>
        <v>0.23780356362963417</v>
      </c>
      <c r="K60" s="719">
        <f t="shared" si="56"/>
        <v>0.25097062847423368</v>
      </c>
      <c r="L60" s="717">
        <f t="shared" ref="L60:O60" si="57">IFERROR(L36/L$44,"")</f>
        <v>0.23383897316219368</v>
      </c>
      <c r="M60" s="718">
        <f t="shared" si="57"/>
        <v>0.28959896477304925</v>
      </c>
      <c r="N60" s="718">
        <f t="shared" si="57"/>
        <v>0.28391518477977301</v>
      </c>
      <c r="O60" s="719">
        <f t="shared" si="57"/>
        <v>0.27152404493794219</v>
      </c>
      <c r="P60" s="717">
        <f t="shared" ref="P60:AA60" si="58">IFERROR(P36/P$44,"")</f>
        <v>0.20947894071114803</v>
      </c>
      <c r="Q60" s="718">
        <f t="shared" si="58"/>
        <v>0.1857930287941113</v>
      </c>
      <c r="R60" s="718">
        <f t="shared" si="58"/>
        <v>0.18489748174705375</v>
      </c>
      <c r="S60" s="719">
        <f t="shared" si="58"/>
        <v>0.18482645946644999</v>
      </c>
      <c r="T60" s="717">
        <f t="shared" si="58"/>
        <v>9.8909173119312729E-2</v>
      </c>
      <c r="U60" s="718">
        <f t="shared" si="58"/>
        <v>0.11602802297061116</v>
      </c>
      <c r="V60" s="718">
        <f t="shared" si="58"/>
        <v>0.13221509620128269</v>
      </c>
      <c r="W60" s="719">
        <f t="shared" si="58"/>
        <v>0.14747300947048494</v>
      </c>
      <c r="X60" s="717">
        <f t="shared" si="58"/>
        <v>0.21060842433697349</v>
      </c>
      <c r="Y60" s="718">
        <f t="shared" si="58"/>
        <v>0.1941372346166626</v>
      </c>
      <c r="Z60" s="718">
        <f t="shared" si="58"/>
        <v>0.18641332764392307</v>
      </c>
      <c r="AA60" s="719">
        <f t="shared" si="58"/>
        <v>0.1846867404192192</v>
      </c>
      <c r="AB60" s="717">
        <f t="shared" ref="AB60:AE60" si="59">IFERROR(AB36/AB$44,"")</f>
        <v>0.18138510093491333</v>
      </c>
      <c r="AC60" s="718">
        <f t="shared" si="59"/>
        <v>0.18085392760635036</v>
      </c>
      <c r="AD60" s="718">
        <f t="shared" si="59"/>
        <v>0.18864786554819765</v>
      </c>
      <c r="AE60" s="719">
        <f t="shared" si="59"/>
        <v>0.18476344389899421</v>
      </c>
    </row>
    <row r="61" spans="1:31" ht="26.4">
      <c r="A61" s="174"/>
      <c r="B61" s="83" t="s">
        <v>380</v>
      </c>
      <c r="C61" s="84" t="s">
        <v>381</v>
      </c>
      <c r="D61" s="714">
        <f t="shared" si="23"/>
        <v>2.8484231943031537E-2</v>
      </c>
      <c r="E61" s="715">
        <f t="shared" si="23"/>
        <v>3.1000469704086427E-2</v>
      </c>
      <c r="F61" s="715">
        <f t="shared" si="23"/>
        <v>3.0091185410334346E-2</v>
      </c>
      <c r="G61" s="716">
        <f t="shared" si="23"/>
        <v>2.9106379393862805E-2</v>
      </c>
      <c r="H61" s="714">
        <f t="shared" ref="H61:K61" si="60">IFERROR(H37/H$44,"")</f>
        <v>3.1995058678196416E-2</v>
      </c>
      <c r="I61" s="715">
        <f t="shared" si="60"/>
        <v>3.7481457936003389E-2</v>
      </c>
      <c r="J61" s="715">
        <f t="shared" si="60"/>
        <v>3.7798642945318282E-2</v>
      </c>
      <c r="K61" s="716">
        <f t="shared" si="60"/>
        <v>3.4005891560770593E-2</v>
      </c>
      <c r="L61" s="714">
        <f t="shared" ref="L61:O61" si="61">IFERROR(L37/L$44,"")</f>
        <v>1.4889148191365227E-2</v>
      </c>
      <c r="M61" s="715">
        <f t="shared" si="61"/>
        <v>2.165544971835125E-2</v>
      </c>
      <c r="N61" s="715">
        <f t="shared" si="61"/>
        <v>1.9793148151016682E-2</v>
      </c>
      <c r="O61" s="716">
        <f t="shared" si="61"/>
        <v>1.8153045343377673E-2</v>
      </c>
      <c r="P61" s="714">
        <f t="shared" ref="P61:AA61" si="62">IFERROR(P37/P$44,"")</f>
        <v>1.0509804429225339E-2</v>
      </c>
      <c r="Q61" s="715">
        <f t="shared" si="62"/>
        <v>7.892302544824736E-3</v>
      </c>
      <c r="R61" s="715">
        <f t="shared" si="62"/>
        <v>8.7701674742556232E-3</v>
      </c>
      <c r="S61" s="716">
        <f t="shared" si="62"/>
        <v>1.1343604655566967E-2</v>
      </c>
      <c r="T61" s="714">
        <f t="shared" si="62"/>
        <v>1.6277623919064038E-2</v>
      </c>
      <c r="U61" s="715">
        <f t="shared" si="62"/>
        <v>1.8740728773480989E-2</v>
      </c>
      <c r="V61" s="715">
        <f t="shared" si="62"/>
        <v>1.6872224962999508E-2</v>
      </c>
      <c r="W61" s="716">
        <f t="shared" si="62"/>
        <v>1.3856666361091327E-2</v>
      </c>
      <c r="X61" s="714">
        <f t="shared" si="62"/>
        <v>7.0921257902947692E-3</v>
      </c>
      <c r="Y61" s="715">
        <f t="shared" si="62"/>
        <v>6.0847577055137513E-3</v>
      </c>
      <c r="Z61" s="715">
        <f t="shared" si="62"/>
        <v>8.6798564826222578E-3</v>
      </c>
      <c r="AA61" s="716">
        <f t="shared" si="62"/>
        <v>1.3482437409710864E-2</v>
      </c>
      <c r="AB61" s="714">
        <f t="shared" ref="AB61:AE61" si="63">IFERROR(AB37/AB$44,"")</f>
        <v>2.7690108973977251E-2</v>
      </c>
      <c r="AC61" s="715">
        <f t="shared" si="63"/>
        <v>2.6589424084076857E-2</v>
      </c>
      <c r="AD61" s="715">
        <f t="shared" si="63"/>
        <v>1.9783007767427328E-2</v>
      </c>
      <c r="AE61" s="716">
        <f t="shared" si="63"/>
        <v>1.851516984055462E-2</v>
      </c>
    </row>
    <row r="62" spans="1:31">
      <c r="A62" s="177"/>
      <c r="B62" s="90" t="s">
        <v>305</v>
      </c>
      <c r="C62" s="91" t="s">
        <v>327</v>
      </c>
      <c r="D62" s="717">
        <f t="shared" si="23"/>
        <v>1.8311291963377416E-2</v>
      </c>
      <c r="E62" s="718">
        <f t="shared" si="23"/>
        <v>2.0666979802724285E-2</v>
      </c>
      <c r="F62" s="718">
        <f t="shared" si="23"/>
        <v>1.9756838905775079E-2</v>
      </c>
      <c r="G62" s="719">
        <f t="shared" si="23"/>
        <v>2.0197552705292641E-2</v>
      </c>
      <c r="H62" s="717">
        <f t="shared" ref="H62:K62" si="64">IFERROR(H38/H$44,"")</f>
        <v>2.2297714638665842E-2</v>
      </c>
      <c r="I62" s="718">
        <f t="shared" si="64"/>
        <v>2.1879635515999151E-2</v>
      </c>
      <c r="J62" s="718">
        <f t="shared" si="64"/>
        <v>1.9950331353848928E-2</v>
      </c>
      <c r="K62" s="719">
        <f t="shared" si="64"/>
        <v>1.8069096421924499E-2</v>
      </c>
      <c r="L62" s="717">
        <f t="shared" ref="L62:O62" si="65">IFERROR(L38/L$44,"")</f>
        <v>1.0688448074679113E-2</v>
      </c>
      <c r="M62" s="718">
        <f t="shared" si="65"/>
        <v>1.3658732416126919E-2</v>
      </c>
      <c r="N62" s="718">
        <f t="shared" si="65"/>
        <v>1.1852252606427463E-2</v>
      </c>
      <c r="O62" s="719">
        <f t="shared" si="65"/>
        <v>1.0423614653221905E-2</v>
      </c>
      <c r="P62" s="717">
        <f t="shared" ref="P62:AA62" si="66">IFERROR(P38/P$44,"")</f>
        <v>4.1113820232181429E-3</v>
      </c>
      <c r="Q62" s="718">
        <f t="shared" si="66"/>
        <v>2.9984057942490506E-3</v>
      </c>
      <c r="R62" s="718">
        <f t="shared" si="66"/>
        <v>3.1223705238975011E-3</v>
      </c>
      <c r="S62" s="719">
        <f t="shared" si="66"/>
        <v>4.6624144519021643E-3</v>
      </c>
      <c r="T62" s="717">
        <f t="shared" si="66"/>
        <v>1.03148137681569E-2</v>
      </c>
      <c r="U62" s="718">
        <f t="shared" si="66"/>
        <v>1.199935376797333E-2</v>
      </c>
      <c r="V62" s="718">
        <f t="shared" si="66"/>
        <v>9.6299950666008886E-3</v>
      </c>
      <c r="W62" s="719">
        <f t="shared" si="66"/>
        <v>7.5101016155533148E-3</v>
      </c>
      <c r="X62" s="717">
        <f t="shared" si="66"/>
        <v>1.634473273667789E-3</v>
      </c>
      <c r="Y62" s="718">
        <f t="shared" si="66"/>
        <v>1.1276361588258444E-3</v>
      </c>
      <c r="Z62" s="718">
        <f t="shared" si="66"/>
        <v>2.8073934287311218E-3</v>
      </c>
      <c r="AA62" s="719">
        <f t="shared" si="66"/>
        <v>7.5268244096298063E-3</v>
      </c>
      <c r="AB62" s="717">
        <f t="shared" ref="AB62:AE62" si="67">IFERROR(AB38/AB$44,"")</f>
        <v>1.387482879771333E-2</v>
      </c>
      <c r="AC62" s="718">
        <f t="shared" si="67"/>
        <v>1.178186549932371E-2</v>
      </c>
      <c r="AD62" s="718">
        <f t="shared" si="67"/>
        <v>8.553049562815114E-3</v>
      </c>
      <c r="AE62" s="719">
        <f t="shared" si="67"/>
        <v>6.8716518709997015E-3</v>
      </c>
    </row>
    <row r="63" spans="1:31">
      <c r="A63" s="177"/>
      <c r="B63" s="90" t="s">
        <v>306</v>
      </c>
      <c r="C63" s="91" t="s">
        <v>142</v>
      </c>
      <c r="D63" s="717">
        <f t="shared" si="23"/>
        <v>1.0172939979654121E-2</v>
      </c>
      <c r="E63" s="718">
        <f t="shared" si="23"/>
        <v>1.0333489901362142E-2</v>
      </c>
      <c r="F63" s="718">
        <f t="shared" si="23"/>
        <v>1.0334346504559271E-2</v>
      </c>
      <c r="G63" s="719">
        <f t="shared" si="23"/>
        <v>8.9088266885701626E-3</v>
      </c>
      <c r="H63" s="717">
        <f t="shared" ref="H63:K63" si="68">IFERROR(H39/H$44,"")</f>
        <v>9.6973440395305734E-3</v>
      </c>
      <c r="I63" s="718">
        <f t="shared" si="68"/>
        <v>1.5601822420004236E-2</v>
      </c>
      <c r="J63" s="718">
        <f t="shared" si="68"/>
        <v>1.7848311591469351E-2</v>
      </c>
      <c r="K63" s="719">
        <f t="shared" si="68"/>
        <v>1.5949120579788742E-2</v>
      </c>
      <c r="L63" s="717">
        <f t="shared" ref="L63:O63" si="69">IFERROR(L39/L$44,"")</f>
        <v>4.2007001166861138E-3</v>
      </c>
      <c r="M63" s="718">
        <f t="shared" si="69"/>
        <v>7.996717302224331E-3</v>
      </c>
      <c r="N63" s="718">
        <f t="shared" si="69"/>
        <v>7.9408955445892174E-3</v>
      </c>
      <c r="O63" s="719">
        <f t="shared" si="69"/>
        <v>7.7294306901557657E-3</v>
      </c>
      <c r="P63" s="717">
        <f t="shared" ref="P63:AA63" si="70">IFERROR(P39/P$44,"")</f>
        <v>6.3984224060071948E-3</v>
      </c>
      <c r="Q63" s="718">
        <f t="shared" si="70"/>
        <v>4.912161231277923E-3</v>
      </c>
      <c r="R63" s="718">
        <f t="shared" si="70"/>
        <v>5.660126992256747E-3</v>
      </c>
      <c r="S63" s="719">
        <f t="shared" si="70"/>
        <v>6.6904156207466042E-3</v>
      </c>
      <c r="T63" s="717">
        <f t="shared" si="70"/>
        <v>5.962810150907139E-3</v>
      </c>
      <c r="U63" s="718">
        <f t="shared" si="70"/>
        <v>6.5945040903549875E-3</v>
      </c>
      <c r="V63" s="718">
        <f t="shared" si="70"/>
        <v>7.1435619141588559E-3</v>
      </c>
      <c r="W63" s="719">
        <f t="shared" si="70"/>
        <v>6.2760473594764788E-3</v>
      </c>
      <c r="X63" s="717">
        <f t="shared" si="70"/>
        <v>5.4576525166269811E-3</v>
      </c>
      <c r="Y63" s="718">
        <f t="shared" si="70"/>
        <v>4.9571215466879068E-3</v>
      </c>
      <c r="Z63" s="718">
        <f t="shared" si="70"/>
        <v>5.872463053891136E-3</v>
      </c>
      <c r="AA63" s="719">
        <f t="shared" si="70"/>
        <v>5.9556130000810595E-3</v>
      </c>
      <c r="AB63" s="717">
        <f t="shared" ref="AB63:AE63" si="71">IFERROR(AB39/AB$44,"")</f>
        <v>1.3815280176263918E-2</v>
      </c>
      <c r="AC63" s="718">
        <f t="shared" si="71"/>
        <v>1.4807558584753147E-2</v>
      </c>
      <c r="AD63" s="718">
        <f t="shared" si="71"/>
        <v>1.1229958204612211E-2</v>
      </c>
      <c r="AE63" s="719">
        <f t="shared" si="71"/>
        <v>1.1643517969554916E-2</v>
      </c>
    </row>
    <row r="64" spans="1:31" ht="26.4">
      <c r="B64" s="83" t="s">
        <v>432</v>
      </c>
      <c r="C64" s="84" t="s">
        <v>434</v>
      </c>
      <c r="D64" s="703"/>
      <c r="E64" s="704"/>
      <c r="F64" s="704"/>
      <c r="G64" s="705"/>
      <c r="H64" s="703"/>
      <c r="I64" s="704"/>
      <c r="J64" s="704"/>
      <c r="K64" s="705"/>
      <c r="L64" s="703"/>
      <c r="M64" s="704"/>
      <c r="N64" s="704"/>
      <c r="O64" s="705"/>
      <c r="P64" s="703"/>
      <c r="Q64" s="704"/>
      <c r="R64" s="704"/>
      <c r="S64" s="705"/>
      <c r="T64" s="703"/>
      <c r="U64" s="704"/>
      <c r="V64" s="704"/>
      <c r="W64" s="705"/>
      <c r="X64" s="703"/>
      <c r="Y64" s="704"/>
      <c r="Z64" s="704"/>
      <c r="AA64" s="705"/>
      <c r="AB64" s="703"/>
      <c r="AC64" s="704"/>
      <c r="AD64" s="704"/>
      <c r="AE64" s="805">
        <f t="shared" ref="AE64" si="72">IFERROR(AE40/AE$44,"")</f>
        <v>4.8105268601302223E-2</v>
      </c>
    </row>
    <row r="65" spans="1:31">
      <c r="B65" s="90" t="s">
        <v>305</v>
      </c>
      <c r="C65" s="91" t="s">
        <v>327</v>
      </c>
      <c r="D65" s="694"/>
      <c r="E65" s="706"/>
      <c r="F65" s="706"/>
      <c r="G65" s="707"/>
      <c r="H65" s="694"/>
      <c r="I65" s="706"/>
      <c r="J65" s="706"/>
      <c r="K65" s="707"/>
      <c r="L65" s="694"/>
      <c r="M65" s="706"/>
      <c r="N65" s="706"/>
      <c r="O65" s="707"/>
      <c r="P65" s="694"/>
      <c r="Q65" s="706"/>
      <c r="R65" s="706"/>
      <c r="S65" s="707"/>
      <c r="T65" s="694"/>
      <c r="U65" s="706"/>
      <c r="V65" s="706"/>
      <c r="W65" s="707"/>
      <c r="X65" s="694"/>
      <c r="Y65" s="706"/>
      <c r="Z65" s="706"/>
      <c r="AA65" s="707"/>
      <c r="AB65" s="694"/>
      <c r="AC65" s="706"/>
      <c r="AD65" s="706"/>
      <c r="AE65" s="719">
        <f t="shared" ref="AE65" si="73">IFERROR(AE41/AE$44,"")</f>
        <v>3.4465307257123136E-2</v>
      </c>
    </row>
    <row r="66" spans="1:31">
      <c r="B66" s="90" t="s">
        <v>306</v>
      </c>
      <c r="C66" s="91" t="s">
        <v>35</v>
      </c>
      <c r="D66" s="694"/>
      <c r="E66" s="706"/>
      <c r="F66" s="706"/>
      <c r="G66" s="707"/>
      <c r="H66" s="694"/>
      <c r="I66" s="706"/>
      <c r="J66" s="706"/>
      <c r="K66" s="707"/>
      <c r="L66" s="694"/>
      <c r="M66" s="706"/>
      <c r="N66" s="706"/>
      <c r="O66" s="707"/>
      <c r="P66" s="694"/>
      <c r="Q66" s="706"/>
      <c r="R66" s="706"/>
      <c r="S66" s="707"/>
      <c r="T66" s="694"/>
      <c r="U66" s="706"/>
      <c r="V66" s="706"/>
      <c r="W66" s="707"/>
      <c r="X66" s="694"/>
      <c r="Y66" s="706"/>
      <c r="Z66" s="706"/>
      <c r="AA66" s="707"/>
      <c r="AB66" s="694"/>
      <c r="AC66" s="706"/>
      <c r="AD66" s="706"/>
      <c r="AE66" s="719">
        <f t="shared" ref="AE66" si="74">IFERROR(AE42/AE$44,"")</f>
        <v>1.3639961344179097E-2</v>
      </c>
    </row>
    <row r="67" spans="1:31">
      <c r="A67" s="174"/>
      <c r="B67" s="83" t="s">
        <v>310</v>
      </c>
      <c r="C67" s="84" t="s">
        <v>333</v>
      </c>
      <c r="D67" s="714" t="str">
        <f t="shared" ref="D67:G70" si="75">IFERROR(D43/D$44,"")</f>
        <v/>
      </c>
      <c r="E67" s="715" t="str">
        <f t="shared" si="75"/>
        <v/>
      </c>
      <c r="F67" s="715" t="str">
        <f t="shared" si="75"/>
        <v/>
      </c>
      <c r="G67" s="716" t="str">
        <f t="shared" si="75"/>
        <v/>
      </c>
      <c r="H67" s="714" t="str">
        <f t="shared" ref="H67:K67" si="76">IFERROR(H43/H$44,"")</f>
        <v/>
      </c>
      <c r="I67" s="715" t="str">
        <f t="shared" si="76"/>
        <v/>
      </c>
      <c r="J67" s="715" t="str">
        <f t="shared" si="76"/>
        <v/>
      </c>
      <c r="K67" s="716" t="str">
        <f t="shared" si="76"/>
        <v/>
      </c>
      <c r="L67" s="714" t="str">
        <f t="shared" ref="L67:O67" si="77">IFERROR(L43/L$44,"")</f>
        <v/>
      </c>
      <c r="M67" s="715" t="str">
        <f t="shared" si="77"/>
        <v/>
      </c>
      <c r="N67" s="715" t="str">
        <f t="shared" si="77"/>
        <v/>
      </c>
      <c r="O67" s="716" t="str">
        <f t="shared" si="77"/>
        <v/>
      </c>
      <c r="P67" s="714" t="str">
        <f t="shared" ref="P67:AA67" si="78">IFERROR(P43/P$44,"")</f>
        <v/>
      </c>
      <c r="Q67" s="715" t="str">
        <f t="shared" si="78"/>
        <v/>
      </c>
      <c r="R67" s="715" t="str">
        <f t="shared" si="78"/>
        <v/>
      </c>
      <c r="S67" s="716" t="str">
        <f t="shared" si="78"/>
        <v/>
      </c>
      <c r="T67" s="714">
        <f t="shared" si="78"/>
        <v>1.4412479511671284E-2</v>
      </c>
      <c r="U67" s="715">
        <f t="shared" si="78"/>
        <v>1.6317358673461898E-2</v>
      </c>
      <c r="V67" s="715">
        <f t="shared" si="78"/>
        <v>1.6181549087321168E-2</v>
      </c>
      <c r="W67" s="716">
        <f t="shared" si="78"/>
        <v>1.5168289741835851E-2</v>
      </c>
      <c r="X67" s="714">
        <f t="shared" si="78"/>
        <v>1.2598530256999753E-2</v>
      </c>
      <c r="Y67" s="715">
        <f t="shared" si="78"/>
        <v>1.0416200254984812E-2</v>
      </c>
      <c r="Z67" s="715">
        <f t="shared" si="78"/>
        <v>9.6609792596955377E-3</v>
      </c>
      <c r="AA67" s="716">
        <f t="shared" si="78"/>
        <v>8.7388224686562772E-3</v>
      </c>
      <c r="AB67" s="714">
        <f t="shared" ref="AB67:AE67" si="79">IFERROR(AB43/AB$44,"")</f>
        <v>5.7960658210762413E-3</v>
      </c>
      <c r="AC67" s="715">
        <f t="shared" si="79"/>
        <v>5.097834410602322E-3</v>
      </c>
      <c r="AD67" s="715">
        <f t="shared" si="79"/>
        <v>4.7009127368144148E-3</v>
      </c>
      <c r="AE67" s="716">
        <f t="shared" si="79"/>
        <v>4.1656455943694781E-3</v>
      </c>
    </row>
    <row r="68" spans="1:31" s="723" customFormat="1">
      <c r="A68" s="179"/>
      <c r="B68" s="168" t="s">
        <v>311</v>
      </c>
      <c r="C68" s="169" t="s">
        <v>38</v>
      </c>
      <c r="D68" s="720">
        <f t="shared" si="75"/>
        <v>1</v>
      </c>
      <c r="E68" s="721">
        <f t="shared" si="75"/>
        <v>1</v>
      </c>
      <c r="F68" s="721">
        <f t="shared" si="75"/>
        <v>1</v>
      </c>
      <c r="G68" s="722">
        <f t="shared" si="75"/>
        <v>1</v>
      </c>
      <c r="H68" s="720">
        <f t="shared" ref="H68:K68" si="80">IFERROR(H44/H$44,"")</f>
        <v>1</v>
      </c>
      <c r="I68" s="721">
        <f t="shared" si="80"/>
        <v>1</v>
      </c>
      <c r="J68" s="721">
        <f t="shared" si="80"/>
        <v>1</v>
      </c>
      <c r="K68" s="722">
        <f t="shared" si="80"/>
        <v>1</v>
      </c>
      <c r="L68" s="720">
        <f t="shared" ref="L68:O68" si="81">IFERROR(L44/L$44,"")</f>
        <v>1</v>
      </c>
      <c r="M68" s="721">
        <f t="shared" si="81"/>
        <v>1</v>
      </c>
      <c r="N68" s="721">
        <f t="shared" si="81"/>
        <v>1</v>
      </c>
      <c r="O68" s="722">
        <f t="shared" si="81"/>
        <v>1</v>
      </c>
      <c r="P68" s="720">
        <f t="shared" ref="P68:AA68" si="82">IFERROR(P44/P$44,"")</f>
        <v>1</v>
      </c>
      <c r="Q68" s="721">
        <f t="shared" si="82"/>
        <v>1</v>
      </c>
      <c r="R68" s="721">
        <f t="shared" si="82"/>
        <v>1</v>
      </c>
      <c r="S68" s="722">
        <f t="shared" si="82"/>
        <v>1</v>
      </c>
      <c r="T68" s="720">
        <f t="shared" si="82"/>
        <v>1</v>
      </c>
      <c r="U68" s="721">
        <f t="shared" si="82"/>
        <v>1</v>
      </c>
      <c r="V68" s="721">
        <f t="shared" si="82"/>
        <v>1</v>
      </c>
      <c r="W68" s="722">
        <f t="shared" si="82"/>
        <v>1</v>
      </c>
      <c r="X68" s="720">
        <f t="shared" si="82"/>
        <v>1</v>
      </c>
      <c r="Y68" s="721">
        <f t="shared" si="82"/>
        <v>1</v>
      </c>
      <c r="Z68" s="721">
        <f t="shared" si="82"/>
        <v>1</v>
      </c>
      <c r="AA68" s="722">
        <f t="shared" si="82"/>
        <v>1</v>
      </c>
      <c r="AB68" s="720">
        <f t="shared" ref="AB68:AE68" si="83">IFERROR(AB44/AB$44,"")</f>
        <v>1</v>
      </c>
      <c r="AC68" s="721">
        <f t="shared" si="83"/>
        <v>1</v>
      </c>
      <c r="AD68" s="721">
        <f t="shared" si="83"/>
        <v>1</v>
      </c>
      <c r="AE68" s="722">
        <f t="shared" si="83"/>
        <v>1</v>
      </c>
    </row>
    <row r="69" spans="1:31">
      <c r="A69" s="177"/>
      <c r="B69" s="90" t="s">
        <v>305</v>
      </c>
      <c r="C69" s="91" t="s">
        <v>328</v>
      </c>
      <c r="D69" s="734">
        <f t="shared" si="75"/>
        <v>0.63377416073245174</v>
      </c>
      <c r="E69" s="735">
        <f t="shared" si="75"/>
        <v>0.64631282292155956</v>
      </c>
      <c r="F69" s="735">
        <f t="shared" si="75"/>
        <v>0.61215805471124629</v>
      </c>
      <c r="G69" s="736">
        <f t="shared" si="75"/>
        <v>0.58004254333312266</v>
      </c>
      <c r="H69" s="734">
        <f t="shared" ref="H69:K69" si="84">IFERROR(H45/H$44,"")</f>
        <v>0.52717726991970348</v>
      </c>
      <c r="I69" s="735">
        <f t="shared" si="84"/>
        <v>0.50543017588472128</v>
      </c>
      <c r="J69" s="735">
        <f t="shared" si="84"/>
        <v>0.51241864080361343</v>
      </c>
      <c r="K69" s="736">
        <f t="shared" si="84"/>
        <v>0.50743840360888914</v>
      </c>
      <c r="L69" s="734">
        <f t="shared" ref="L69:O69" si="85">IFERROR(L45/L$44,"")</f>
        <v>0.58954492415402571</v>
      </c>
      <c r="M69" s="735">
        <f t="shared" si="85"/>
        <v>0.50028558415654112</v>
      </c>
      <c r="N69" s="735">
        <f t="shared" si="85"/>
        <v>0.52425179367607244</v>
      </c>
      <c r="O69" s="736">
        <f t="shared" si="85"/>
        <v>0.54799178666248149</v>
      </c>
      <c r="P69" s="734">
        <f t="shared" ref="P69:AA69" si="86">IFERROR(P45/P$44,"")</f>
        <v>0.63935820096350149</v>
      </c>
      <c r="Q69" s="735">
        <f t="shared" si="86"/>
        <v>0.66812330492629268</v>
      </c>
      <c r="R69" s="735">
        <f t="shared" si="86"/>
        <v>0.68449005225373427</v>
      </c>
      <c r="S69" s="736">
        <f t="shared" si="86"/>
        <v>0.69766222562908753</v>
      </c>
      <c r="T69" s="734">
        <f t="shared" si="86"/>
        <v>0.5444243486124456</v>
      </c>
      <c r="U69" s="735">
        <f t="shared" si="86"/>
        <v>0.56864012219660143</v>
      </c>
      <c r="V69" s="735">
        <f t="shared" si="86"/>
        <v>0.60755796743956592</v>
      </c>
      <c r="W69" s="736">
        <f t="shared" si="86"/>
        <v>0.61652645459738098</v>
      </c>
      <c r="X69" s="734">
        <f t="shared" si="86"/>
        <v>0.61692000574759842</v>
      </c>
      <c r="Y69" s="735">
        <f t="shared" si="86"/>
        <v>0.65152036461414109</v>
      </c>
      <c r="Z69" s="735">
        <f t="shared" si="86"/>
        <v>0.64853342428376548</v>
      </c>
      <c r="AA69" s="736">
        <f t="shared" si="86"/>
        <v>0.64990467243850902</v>
      </c>
      <c r="AB69" s="734">
        <f t="shared" ref="AB69:AE69" si="87">IFERROR(AB45/AB$44,"")</f>
        <v>0.66791718771710429</v>
      </c>
      <c r="AC69" s="735">
        <f t="shared" si="87"/>
        <v>0.67811466679967491</v>
      </c>
      <c r="AD69" s="735">
        <f t="shared" si="87"/>
        <v>0.67772797764834702</v>
      </c>
      <c r="AE69" s="736">
        <f t="shared" si="87"/>
        <v>0.67423750602762045</v>
      </c>
    </row>
    <row r="70" spans="1:31" ht="18" thickBot="1">
      <c r="B70" s="90" t="s">
        <v>306</v>
      </c>
      <c r="C70" s="91" t="s">
        <v>330</v>
      </c>
      <c r="D70" s="737">
        <f t="shared" si="75"/>
        <v>0.36622583926754831</v>
      </c>
      <c r="E70" s="738">
        <f t="shared" si="75"/>
        <v>0.35368717707844061</v>
      </c>
      <c r="F70" s="738">
        <f t="shared" si="75"/>
        <v>0.38784194528875388</v>
      </c>
      <c r="G70" s="739">
        <f t="shared" si="75"/>
        <v>0.41995745666687728</v>
      </c>
      <c r="H70" s="737">
        <f t="shared" ref="H70:K70" si="88">IFERROR(H46/H$44,"")</f>
        <v>0.47282273008029646</v>
      </c>
      <c r="I70" s="738">
        <f t="shared" si="88"/>
        <v>0.49456982411527872</v>
      </c>
      <c r="J70" s="738">
        <f t="shared" si="88"/>
        <v>0.48664773841166103</v>
      </c>
      <c r="K70" s="739">
        <f t="shared" si="88"/>
        <v>0.49188481875439094</v>
      </c>
      <c r="L70" s="737">
        <f t="shared" ref="L70:O70" si="89">IFERROR(L46/L$44,"")</f>
        <v>0.41045507584597435</v>
      </c>
      <c r="M70" s="738">
        <f t="shared" si="89"/>
        <v>0.49971441584345888</v>
      </c>
      <c r="N70" s="738">
        <f t="shared" si="89"/>
        <v>0.47574820632392761</v>
      </c>
      <c r="O70" s="739">
        <f t="shared" si="89"/>
        <v>0.45200821333751851</v>
      </c>
      <c r="P70" s="737">
        <f t="shared" ref="P70:AA70" si="90">IFERROR(P46/P$44,"")</f>
        <v>0.36064179903649846</v>
      </c>
      <c r="Q70" s="738">
        <f t="shared" si="90"/>
        <v>0.33190310771713671</v>
      </c>
      <c r="R70" s="738">
        <f t="shared" si="90"/>
        <v>0.31552777847495955</v>
      </c>
      <c r="S70" s="739">
        <f t="shared" si="90"/>
        <v>0.30235111543742521</v>
      </c>
      <c r="T70" s="737">
        <f t="shared" si="90"/>
        <v>0.45557565138755451</v>
      </c>
      <c r="U70" s="738">
        <f t="shared" si="90"/>
        <v>0.43121300688824604</v>
      </c>
      <c r="V70" s="738">
        <f t="shared" si="90"/>
        <v>0.39234336457819441</v>
      </c>
      <c r="W70" s="739">
        <f t="shared" si="90"/>
        <v>0.38340302801655751</v>
      </c>
      <c r="X70" s="737">
        <f t="shared" si="90"/>
        <v>0.38307999425240169</v>
      </c>
      <c r="Y70" s="738">
        <f t="shared" si="90"/>
        <v>0.34847963538585891</v>
      </c>
      <c r="Z70" s="738">
        <f t="shared" si="90"/>
        <v>0.35146657571623469</v>
      </c>
      <c r="AA70" s="739">
        <f t="shared" si="90"/>
        <v>0.35009532756149103</v>
      </c>
      <c r="AB70" s="737">
        <f t="shared" ref="AB70:AE70" si="91">IFERROR(AB46/AB$44,"")</f>
        <v>0.3320828122828956</v>
      </c>
      <c r="AC70" s="738">
        <f t="shared" si="91"/>
        <v>0.32188533320032503</v>
      </c>
      <c r="AD70" s="738">
        <f t="shared" si="91"/>
        <v>0.32227202235165292</v>
      </c>
      <c r="AE70" s="739">
        <f t="shared" si="91"/>
        <v>0.32575944722439615</v>
      </c>
    </row>
    <row r="71" spans="1:31" ht="18" thickBot="1">
      <c r="B71" s="158" t="s">
        <v>312</v>
      </c>
      <c r="C71" s="159" t="s">
        <v>39</v>
      </c>
      <c r="D71" s="740">
        <f t="shared" ref="D71:G71" si="92">IFERROR(D47/D$44,"")</f>
        <v>6.4191251271617497E-2</v>
      </c>
      <c r="E71" s="741">
        <f t="shared" si="92"/>
        <v>7.4589008924377642E-2</v>
      </c>
      <c r="F71" s="741">
        <f t="shared" si="92"/>
        <v>8.1580547112462015E-2</v>
      </c>
      <c r="G71" s="742">
        <f t="shared" si="92"/>
        <v>8.767717613361134E-2</v>
      </c>
      <c r="H71" s="740">
        <f t="shared" ref="H71:K71" si="93">IFERROR(H47/H$44,"")</f>
        <v>7.4305126621371217E-2</v>
      </c>
      <c r="I71" s="741">
        <f t="shared" si="93"/>
        <v>9.3081161262979439E-2</v>
      </c>
      <c r="J71" s="741">
        <f t="shared" si="93"/>
        <v>0.11711704757308757</v>
      </c>
      <c r="K71" s="742">
        <f t="shared" si="93"/>
        <v>0.11515659472717638</v>
      </c>
      <c r="L71" s="740">
        <f t="shared" ref="L71:O71" si="94">IFERROR(L47/L$44,"")</f>
        <v>0.15155192532088679</v>
      </c>
      <c r="M71" s="741">
        <f t="shared" si="94"/>
        <v>0.10052984307932822</v>
      </c>
      <c r="N71" s="741">
        <f t="shared" si="94"/>
        <v>0.1083224745494808</v>
      </c>
      <c r="O71" s="742">
        <f t="shared" si="94"/>
        <v>0.12051895737696341</v>
      </c>
      <c r="P71" s="740">
        <f t="shared" ref="P71:AA71" si="95">IFERROR(P47/P$44,"")</f>
        <v>0.10023185123398212</v>
      </c>
      <c r="Q71" s="741">
        <f t="shared" si="95"/>
        <v>9.3231514101832363E-2</v>
      </c>
      <c r="R71" s="741">
        <f t="shared" si="95"/>
        <v>0.1240577599218339</v>
      </c>
      <c r="S71" s="742">
        <f t="shared" si="95"/>
        <v>0.13540884274916715</v>
      </c>
      <c r="T71" s="740">
        <f t="shared" si="95"/>
        <v>0.14319222291301648</v>
      </c>
      <c r="U71" s="741">
        <f t="shared" si="95"/>
        <v>0.133167858768928</v>
      </c>
      <c r="V71" s="741">
        <f t="shared" si="95"/>
        <v>0.16543660582141095</v>
      </c>
      <c r="W71" s="742">
        <f t="shared" si="95"/>
        <v>0.18804871341029133</v>
      </c>
      <c r="X71" s="740">
        <f t="shared" si="95"/>
        <v>0.23365013547910338</v>
      </c>
      <c r="Y71" s="741">
        <f t="shared" si="95"/>
        <v>0.26627295629202119</v>
      </c>
      <c r="Z71" s="741">
        <f t="shared" si="95"/>
        <v>0.2726399414631801</v>
      </c>
      <c r="AA71" s="742">
        <f t="shared" si="95"/>
        <v>0.2537360187168477</v>
      </c>
      <c r="AB71" s="740">
        <f t="shared" ref="AB71:AE71" si="96">IFERROR(AB47/AB$44,"")</f>
        <v>0.22868655590623077</v>
      </c>
      <c r="AC71" s="741">
        <f t="shared" si="96"/>
        <v>0.21627287423972585</v>
      </c>
      <c r="AD71" s="741">
        <f t="shared" si="96"/>
        <v>0.22193412644220681</v>
      </c>
      <c r="AE71" s="742">
        <f t="shared" si="96"/>
        <v>0.19586060584501311</v>
      </c>
    </row>
  </sheetData>
  <phoneticPr fontId="3" type="noConversion"/>
  <conditionalFormatting sqref="D3:O3">
    <cfRule type="cellIs" dxfId="63" priority="1"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1418-0718-4178-8A5F-DE8B64D313A9}">
  <sheetPr>
    <tabColor theme="4" tint="0.79998168889431442"/>
  </sheetPr>
  <dimension ref="A1:AE107"/>
  <sheetViews>
    <sheetView zoomScaleNormal="100" workbookViewId="0">
      <pane xSplit="3" ySplit="2" topLeftCell="D3" activePane="bottomRight" state="frozen"/>
      <selection activeCell="AA34" sqref="AA34"/>
      <selection pane="topRight" activeCell="AA34" sqref="AA34"/>
      <selection pane="bottomLeft" activeCell="AA34" sqref="AA34"/>
      <selection pane="bottomRight" activeCell="AB1" sqref="D1:AB1"/>
    </sheetView>
  </sheetViews>
  <sheetFormatPr defaultRowHeight="17.399999999999999" outlineLevelCol="1"/>
  <cols>
    <col min="1" max="1" width="1.296875" style="173" customWidth="1"/>
    <col min="2" max="2" width="14.19921875" style="6" customWidth="1"/>
    <col min="3" max="3" width="11.19921875" style="6" customWidth="1"/>
    <col min="4" max="19" width="9.19921875" style="410" hidden="1" customWidth="1" outlineLevel="1"/>
    <col min="20" max="20" width="9.19921875" style="410" customWidth="1" collapsed="1"/>
    <col min="21" max="31" width="9.19921875" style="410" customWidth="1"/>
  </cols>
  <sheetData>
    <row r="1" spans="1:31" ht="18" thickBot="1">
      <c r="B1" s="4" t="s">
        <v>318</v>
      </c>
      <c r="C1" s="4"/>
      <c r="D1" s="454" t="s">
        <v>207</v>
      </c>
      <c r="E1" s="455"/>
      <c r="F1" s="455"/>
      <c r="G1" s="455"/>
      <c r="H1" s="454" t="s">
        <v>206</v>
      </c>
      <c r="I1" s="455"/>
      <c r="J1" s="455"/>
      <c r="K1" s="455"/>
      <c r="L1" s="454" t="s">
        <v>205</v>
      </c>
      <c r="M1" s="455"/>
      <c r="N1" s="455"/>
      <c r="O1" s="455"/>
      <c r="P1" s="454" t="s">
        <v>204</v>
      </c>
      <c r="Q1" s="455"/>
      <c r="R1" s="455"/>
      <c r="S1" s="455"/>
      <c r="T1" s="454" t="s">
        <v>203</v>
      </c>
      <c r="U1" s="455"/>
      <c r="V1" s="455"/>
      <c r="W1" s="455"/>
      <c r="X1" s="454" t="s">
        <v>202</v>
      </c>
      <c r="Y1" s="455"/>
      <c r="Z1" s="455"/>
      <c r="AA1" s="455"/>
      <c r="AB1" s="454" t="s">
        <v>367</v>
      </c>
      <c r="AC1" s="455"/>
      <c r="AD1" s="455"/>
      <c r="AE1" s="553" t="s">
        <v>425</v>
      </c>
    </row>
    <row r="2" spans="1:31">
      <c r="A2" s="173">
        <v>1</v>
      </c>
      <c r="B2" s="112" t="s">
        <v>241</v>
      </c>
      <c r="C2" s="113"/>
      <c r="D2" s="458" t="s">
        <v>4</v>
      </c>
      <c r="E2" s="459" t="s">
        <v>6</v>
      </c>
      <c r="F2" s="459" t="s">
        <v>8</v>
      </c>
      <c r="G2" s="459" t="s">
        <v>9</v>
      </c>
      <c r="H2" s="458" t="s">
        <v>10</v>
      </c>
      <c r="I2" s="459" t="s">
        <v>11</v>
      </c>
      <c r="J2" s="459" t="s">
        <v>12</v>
      </c>
      <c r="K2" s="459" t="s">
        <v>13</v>
      </c>
      <c r="L2" s="458" t="s">
        <v>15</v>
      </c>
      <c r="M2" s="459" t="s">
        <v>16</v>
      </c>
      <c r="N2" s="459" t="s">
        <v>17</v>
      </c>
      <c r="O2" s="459" t="s">
        <v>18</v>
      </c>
      <c r="P2" s="458" t="s">
        <v>19</v>
      </c>
      <c r="Q2" s="459" t="s">
        <v>393</v>
      </c>
      <c r="R2" s="459" t="s">
        <v>394</v>
      </c>
      <c r="S2" s="459" t="s">
        <v>395</v>
      </c>
      <c r="T2" s="458" t="s">
        <v>23</v>
      </c>
      <c r="U2" s="460" t="s">
        <v>396</v>
      </c>
      <c r="V2" s="460" t="s">
        <v>397</v>
      </c>
      <c r="W2" s="460" t="s">
        <v>398</v>
      </c>
      <c r="X2" s="458" t="s">
        <v>27</v>
      </c>
      <c r="Y2" s="460" t="s">
        <v>399</v>
      </c>
      <c r="Z2" s="460" t="s">
        <v>400</v>
      </c>
      <c r="AA2" s="460" t="s">
        <v>401</v>
      </c>
      <c r="AB2" s="458" t="s">
        <v>324</v>
      </c>
      <c r="AC2" s="459" t="s">
        <v>390</v>
      </c>
      <c r="AD2" s="459" t="s">
        <v>391</v>
      </c>
      <c r="AE2" s="461" t="s">
        <v>392</v>
      </c>
    </row>
    <row r="3" spans="1:31">
      <c r="A3" s="173">
        <f>A2+1</f>
        <v>2</v>
      </c>
      <c r="B3" s="114" t="s">
        <v>83</v>
      </c>
      <c r="C3" s="115" t="s">
        <v>84</v>
      </c>
      <c r="D3" s="421">
        <f>'SG&amp;A_Quarterly'!D3</f>
        <v>1185.4449999999999</v>
      </c>
      <c r="E3" s="422">
        <f>D3+'SG&amp;A_Quarterly'!E3</f>
        <v>2732.9030000000002</v>
      </c>
      <c r="F3" s="422">
        <f>E3+'SG&amp;A_Quarterly'!F3</f>
        <v>4532.4870000000001</v>
      </c>
      <c r="G3" s="423">
        <f>F3+'SG&amp;A_Quarterly'!G3</f>
        <v>6188.9480000000003</v>
      </c>
      <c r="H3" s="421">
        <f>IFERROR('SG&amp;A_Quarterly'!H3,)</f>
        <v>1503.5239999999999</v>
      </c>
      <c r="I3" s="422">
        <f>IFERROR(H3+'SG&amp;A_Quarterly'!K3,)</f>
        <v>3877.0830000000001</v>
      </c>
      <c r="J3" s="422">
        <f>IFERROR(I3+'SG&amp;A_Quarterly'!N3,)</f>
        <v>5601.8150000000005</v>
      </c>
      <c r="K3" s="423">
        <f>IFERROR(J3+'SG&amp;A_Quarterly'!Q3,)</f>
        <v>7740.0240000000003</v>
      </c>
      <c r="L3" s="421">
        <f>IFERROR('SG&amp;A_Quarterly'!T3,)</f>
        <v>1475.0540000000001</v>
      </c>
      <c r="M3" s="422">
        <f>IFERROR(L3+'SG&amp;A_Quarterly'!W3,)</f>
        <v>3867.1950000000002</v>
      </c>
      <c r="N3" s="422">
        <f>IFERROR(M3+'SG&amp;A_Quarterly'!Z3,)</f>
        <v>5413.7560000000003</v>
      </c>
      <c r="O3" s="423">
        <f>IFERROR(N3+'SG&amp;A_Quarterly'!AC3,)</f>
        <v>8366.648000000001</v>
      </c>
      <c r="P3" s="421">
        <f>IFERROR('SG&amp;A_Quarterly'!AF3,)</f>
        <v>2328.0590000000002</v>
      </c>
      <c r="Q3" s="422">
        <f>IFERROR(P3+'SG&amp;A_Quarterly'!AI3,)</f>
        <v>4677.1499999999996</v>
      </c>
      <c r="R3" s="422">
        <f>IFERROR(Q3+'SG&amp;A_Quarterly'!AL3,)</f>
        <v>7105.5450000000001</v>
      </c>
      <c r="S3" s="423">
        <f>IFERROR(R3+'SG&amp;A_Quarterly'!AO3,)</f>
        <v>9137.4449999999997</v>
      </c>
      <c r="T3" s="421">
        <f>IFERROR('SG&amp;A_Quarterly'!AR3,)</f>
        <v>2562.6559999999999</v>
      </c>
      <c r="U3" s="422">
        <f>IFERROR(T3+'SG&amp;A_Quarterly'!AU3,)</f>
        <v>5108.8269999999993</v>
      </c>
      <c r="V3" s="422">
        <f>IFERROR(U3+'SG&amp;A_Quarterly'!AX3,)</f>
        <v>7937.0301799999997</v>
      </c>
      <c r="W3" s="423">
        <f>IFERROR(V3+'SG&amp;A_Quarterly'!BA3,)</f>
        <v>10022.963777999999</v>
      </c>
      <c r="X3" s="421">
        <f>IFERROR('SG&amp;A_Quarterly'!BD3,)</f>
        <v>2200.024531</v>
      </c>
      <c r="Y3" s="422">
        <f>IFERROR(X3+'SG&amp;A_Quarterly'!BG3,)</f>
        <v>4637.2264240000004</v>
      </c>
      <c r="Z3" s="422">
        <f>IFERROR(Y3+'SG&amp;A_Quarterly'!BJ3,)</f>
        <v>7170.2424210000008</v>
      </c>
      <c r="AA3" s="423">
        <f>IFERROR(Z3+'SG&amp;A_Quarterly'!BM3,)</f>
        <v>9671.091421000001</v>
      </c>
      <c r="AB3" s="421">
        <f>IFERROR('SG&amp;A_Quarterly'!BP3,)</f>
        <v>2749.2179999999998</v>
      </c>
      <c r="AC3" s="422">
        <f>IFERROR(AB3+'SG&amp;A_Quarterly'!BS3,)</f>
        <v>5614.1689999999999</v>
      </c>
      <c r="AD3" s="422">
        <f>IFERROR(AC3+'SG&amp;A_Quarterly'!BV3,)</f>
        <v>8802.0589999999993</v>
      </c>
      <c r="AE3" s="423">
        <f>IFERROR(AD3+'SG&amp;A_Quarterly'!BY3,)</f>
        <v>12486.143</v>
      </c>
    </row>
    <row r="4" spans="1:31">
      <c r="A4" s="173">
        <f t="shared" ref="A4:A35" si="0">A3+1</f>
        <v>3</v>
      </c>
      <c r="B4" s="116" t="s">
        <v>94</v>
      </c>
      <c r="C4" s="115" t="s">
        <v>277</v>
      </c>
      <c r="D4" s="421">
        <f>'SG&amp;A_Quarterly'!D4</f>
        <v>462.74799999999999</v>
      </c>
      <c r="E4" s="422">
        <f>D4+'SG&amp;A_Quarterly'!E4</f>
        <v>1019.444</v>
      </c>
      <c r="F4" s="422">
        <f>E4+'SG&amp;A_Quarterly'!F4</f>
        <v>1430.704</v>
      </c>
      <c r="G4" s="423">
        <f>F4+'SG&amp;A_Quarterly'!G4</f>
        <v>1528.768</v>
      </c>
      <c r="H4" s="421">
        <f>IFERROR('SG&amp;A_Quarterly'!H4,)</f>
        <v>319.90499999999997</v>
      </c>
      <c r="I4" s="422">
        <f>IFERROR(H4+'SG&amp;A_Quarterly'!K4,)</f>
        <v>869.55</v>
      </c>
      <c r="J4" s="422">
        <f>IFERROR(I4+'SG&amp;A_Quarterly'!N4,)</f>
        <v>1394.5029999999999</v>
      </c>
      <c r="K4" s="423">
        <f>IFERROR(J4+'SG&amp;A_Quarterly'!Q4,)</f>
        <v>1923.598</v>
      </c>
      <c r="L4" s="421">
        <f>IFERROR('SG&amp;A_Quarterly'!T4,)</f>
        <v>401.61700000000002</v>
      </c>
      <c r="M4" s="422">
        <f>IFERROR(L4+'SG&amp;A_Quarterly'!W4,)</f>
        <v>1053.384</v>
      </c>
      <c r="N4" s="422">
        <f>IFERROR(M4+'SG&amp;A_Quarterly'!Z4,)</f>
        <v>1537.421</v>
      </c>
      <c r="O4" s="423">
        <f>IFERROR(N4+'SG&amp;A_Quarterly'!AC4,)</f>
        <v>3115.05</v>
      </c>
      <c r="P4" s="421">
        <f>IFERROR('SG&amp;A_Quarterly'!AF4,)</f>
        <v>800.79</v>
      </c>
      <c r="Q4" s="422">
        <f>IFERROR(P4+'SG&amp;A_Quarterly'!AI4,)</f>
        <v>2485.8869999999997</v>
      </c>
      <c r="R4" s="422">
        <f>IFERROR(Q4+'SG&amp;A_Quarterly'!AL4,)</f>
        <v>3718.1789999999996</v>
      </c>
      <c r="S4" s="423">
        <f>IFERROR(R4+'SG&amp;A_Quarterly'!AO4,)</f>
        <v>4700.5929999999998</v>
      </c>
      <c r="T4" s="421">
        <f>IFERROR('SG&amp;A_Quarterly'!AR4,)</f>
        <v>1092.835</v>
      </c>
      <c r="U4" s="422">
        <f>IFERROR(T4+'SG&amp;A_Quarterly'!AU4,)</f>
        <v>2111.2551669999998</v>
      </c>
      <c r="V4" s="422">
        <f>IFERROR(U4+'SG&amp;A_Quarterly'!AX4,)</f>
        <v>3114.7865839999999</v>
      </c>
      <c r="W4" s="423">
        <f>IFERROR(V4+'SG&amp;A_Quarterly'!BA4,)</f>
        <v>4429.7771059999995</v>
      </c>
      <c r="X4" s="421">
        <f>IFERROR('SG&amp;A_Quarterly'!BD4,)</f>
        <v>2115.6628559999999</v>
      </c>
      <c r="Y4" s="422">
        <f>IFERROR(X4+'SG&amp;A_Quarterly'!BG4,)</f>
        <v>4398.0632540000006</v>
      </c>
      <c r="Z4" s="422">
        <f>IFERROR(Y4+'SG&amp;A_Quarterly'!BJ4,)</f>
        <v>6611.3567690000009</v>
      </c>
      <c r="AA4" s="423">
        <f>IFERROR(Z4+'SG&amp;A_Quarterly'!BM4,)</f>
        <v>9200.6427690000019</v>
      </c>
      <c r="AB4" s="421">
        <f>IFERROR('SG&amp;A_Quarterly'!BP4,)</f>
        <v>2799.6509999999998</v>
      </c>
      <c r="AC4" s="422">
        <f>IFERROR(AB4+'SG&amp;A_Quarterly'!BS4,)</f>
        <v>5623.857</v>
      </c>
      <c r="AD4" s="422">
        <f>IFERROR(AC4+'SG&amp;A_Quarterly'!BV4,)</f>
        <v>8699.8080000000009</v>
      </c>
      <c r="AE4" s="423">
        <f>IFERROR(AD4+'SG&amp;A_Quarterly'!BY4,)</f>
        <v>12617.668000000001</v>
      </c>
    </row>
    <row r="5" spans="1:31">
      <c r="A5" s="173">
        <f t="shared" si="0"/>
        <v>4</v>
      </c>
      <c r="B5" s="116" t="s">
        <v>97</v>
      </c>
      <c r="C5" s="115" t="s">
        <v>119</v>
      </c>
      <c r="D5" s="421">
        <f>'SG&amp;A_Quarterly'!D5</f>
        <v>238.93</v>
      </c>
      <c r="E5" s="422">
        <f>D5+'SG&amp;A_Quarterly'!E5</f>
        <v>642.77800000000002</v>
      </c>
      <c r="F5" s="422">
        <f>E5+'SG&amp;A_Quarterly'!F5</f>
        <v>930.01900000000001</v>
      </c>
      <c r="G5" s="423">
        <f>F5+'SG&amp;A_Quarterly'!G5</f>
        <v>1347.8890000000001</v>
      </c>
      <c r="H5" s="421">
        <f>IFERROR('SG&amp;A_Quarterly'!H5,)</f>
        <v>674.73800000000006</v>
      </c>
      <c r="I5" s="422">
        <f>IFERROR(H5+'SG&amp;A_Quarterly'!K5,)</f>
        <v>1319.1260000000002</v>
      </c>
      <c r="J5" s="422">
        <f>IFERROR(I5+'SG&amp;A_Quarterly'!N5,)</f>
        <v>1919.7040000000002</v>
      </c>
      <c r="K5" s="423">
        <f>IFERROR(J5+'SG&amp;A_Quarterly'!Q5,)</f>
        <v>2343.8130000000001</v>
      </c>
      <c r="L5" s="421">
        <f>IFERROR('SG&amp;A_Quarterly'!T5,)</f>
        <v>267.22399999999999</v>
      </c>
      <c r="M5" s="422">
        <f>IFERROR(L5+'SG&amp;A_Quarterly'!W5,)</f>
        <v>388.65800000000002</v>
      </c>
      <c r="N5" s="422">
        <f>IFERROR(M5+'SG&amp;A_Quarterly'!Z5,)</f>
        <v>589.69100000000003</v>
      </c>
      <c r="O5" s="423">
        <f>IFERROR(N5+'SG&amp;A_Quarterly'!AC5,)</f>
        <v>840.21800000000007</v>
      </c>
      <c r="P5" s="421">
        <f>IFERROR('SG&amp;A_Quarterly'!AF5,)</f>
        <v>799.553</v>
      </c>
      <c r="Q5" s="422">
        <f>IFERROR(P5+'SG&amp;A_Quarterly'!AI5,)</f>
        <v>1653.0630000000001</v>
      </c>
      <c r="R5" s="422">
        <f>IFERROR(Q5+'SG&amp;A_Quarterly'!AL5,)</f>
        <v>2007.4760000000001</v>
      </c>
      <c r="S5" s="423">
        <f>IFERROR(R5+'SG&amp;A_Quarterly'!AO5,)</f>
        <v>4215.0730000000003</v>
      </c>
      <c r="T5" s="421">
        <f>IFERROR('SG&amp;A_Quarterly'!AR5,)</f>
        <v>1609.318</v>
      </c>
      <c r="U5" s="422">
        <f>IFERROR(T5+'SG&amp;A_Quarterly'!AU5,)</f>
        <v>3611.511782</v>
      </c>
      <c r="V5" s="422">
        <f>IFERROR(U5+'SG&amp;A_Quarterly'!AX5,)</f>
        <v>4723.8017820000005</v>
      </c>
      <c r="W5" s="423">
        <f>IFERROR(V5+'SG&amp;A_Quarterly'!BA5,)</f>
        <v>5914.1873810000006</v>
      </c>
      <c r="X5" s="421">
        <f>IFERROR('SG&amp;A_Quarterly'!BD5,)</f>
        <v>1318.646467</v>
      </c>
      <c r="Y5" s="422">
        <f>IFERROR(X5+'SG&amp;A_Quarterly'!BG5,)</f>
        <v>5021.5207250000003</v>
      </c>
      <c r="Z5" s="422">
        <f>IFERROR(Y5+'SG&amp;A_Quarterly'!BJ5,)</f>
        <v>6487.9409599999999</v>
      </c>
      <c r="AA5" s="423">
        <f>IFERROR(Z5+'SG&amp;A_Quarterly'!BM5,)</f>
        <v>9029.7379600000004</v>
      </c>
      <c r="AB5" s="421">
        <f>IFERROR('SG&amp;A_Quarterly'!BP5,)</f>
        <v>2227.27</v>
      </c>
      <c r="AC5" s="422">
        <f>IFERROR(AB5+'SG&amp;A_Quarterly'!BS5,)</f>
        <v>4743.6239999999998</v>
      </c>
      <c r="AD5" s="422">
        <f>IFERROR(AC5+'SG&amp;A_Quarterly'!BV5,)</f>
        <v>9481.2469999999994</v>
      </c>
      <c r="AE5" s="423">
        <f>IFERROR(AD5+'SG&amp;A_Quarterly'!BY5,)</f>
        <v>12820.742999999999</v>
      </c>
    </row>
    <row r="6" spans="1:31">
      <c r="A6" s="173">
        <f t="shared" si="0"/>
        <v>5</v>
      </c>
      <c r="B6" s="117" t="s">
        <v>273</v>
      </c>
      <c r="C6" s="118" t="s">
        <v>120</v>
      </c>
      <c r="D6" s="429">
        <f>'SG&amp;A_Quarterly'!D6</f>
        <v>425.714</v>
      </c>
      <c r="E6" s="430">
        <f>D6+'SG&amp;A_Quarterly'!E6</f>
        <v>748.52499999999998</v>
      </c>
      <c r="F6" s="430">
        <f>E6+'SG&amp;A_Quarterly'!F6</f>
        <v>1073.7280000000001</v>
      </c>
      <c r="G6" s="431">
        <f>F6+'SG&amp;A_Quarterly'!G6</f>
        <v>1647.855</v>
      </c>
      <c r="H6" s="429">
        <f>IFERROR('SG&amp;A_Quarterly'!H6,)</f>
        <v>630.08699999999999</v>
      </c>
      <c r="I6" s="430">
        <f>IFERROR(H6+'SG&amp;A_Quarterly'!K6,)</f>
        <v>1374.3789999999999</v>
      </c>
      <c r="J6" s="430">
        <f>IFERROR(I6+'SG&amp;A_Quarterly'!N6,)</f>
        <v>1933.567</v>
      </c>
      <c r="K6" s="431">
        <f>IFERROR(J6+'SG&amp;A_Quarterly'!Q6,)</f>
        <v>2540.9120000000003</v>
      </c>
      <c r="L6" s="429">
        <f>IFERROR('SG&amp;A_Quarterly'!T6,)</f>
        <v>510.42599999999999</v>
      </c>
      <c r="M6" s="430">
        <f>IFERROR(L6+'SG&amp;A_Quarterly'!W6,)</f>
        <v>1110.961</v>
      </c>
      <c r="N6" s="430">
        <f>IFERROR(M6+'SG&amp;A_Quarterly'!Z6,)</f>
        <v>1691.3980000000001</v>
      </c>
      <c r="O6" s="431">
        <f>IFERROR(N6+'SG&amp;A_Quarterly'!AC6,)</f>
        <v>2825.7939999999999</v>
      </c>
      <c r="P6" s="429">
        <f>IFERROR('SG&amp;A_Quarterly'!AF6,)</f>
        <v>523.947</v>
      </c>
      <c r="Q6" s="430">
        <f>IFERROR(P6+'SG&amp;A_Quarterly'!AI6,)</f>
        <v>985.80500000000006</v>
      </c>
      <c r="R6" s="430">
        <f>IFERROR(Q6+'SG&amp;A_Quarterly'!AL6,)</f>
        <v>1496.047</v>
      </c>
      <c r="S6" s="431">
        <f>IFERROR(R6+'SG&amp;A_Quarterly'!AO6,)</f>
        <v>2264.7820000000002</v>
      </c>
      <c r="T6" s="429">
        <f>IFERROR('SG&amp;A_Quarterly'!AR6,)</f>
        <v>949.16200000000003</v>
      </c>
      <c r="U6" s="430">
        <f>IFERROR(T6+'SG&amp;A_Quarterly'!AU6,)</f>
        <v>1957.1427630000001</v>
      </c>
      <c r="V6" s="430">
        <f>IFERROR(U6+'SG&amp;A_Quarterly'!AX6,)</f>
        <v>3085.7977499999997</v>
      </c>
      <c r="W6" s="431">
        <f>IFERROR(V6+'SG&amp;A_Quarterly'!BA6,)</f>
        <v>6676.4098190000004</v>
      </c>
      <c r="X6" s="429">
        <f>IFERROR('SG&amp;A_Quarterly'!BD6,)</f>
        <v>1768.3492180000001</v>
      </c>
      <c r="Y6" s="430">
        <f>IFERROR(X6+'SG&amp;A_Quarterly'!BG6,)</f>
        <v>2811.6062659999998</v>
      </c>
      <c r="Z6" s="430">
        <f>IFERROR(Y6+'SG&amp;A_Quarterly'!BJ6,)</f>
        <v>4792.3496189999996</v>
      </c>
      <c r="AA6" s="431">
        <f>IFERROR(Z6+'SG&amp;A_Quarterly'!BM6,)</f>
        <v>7499.3386190000001</v>
      </c>
      <c r="AB6" s="429">
        <f>IFERROR('SG&amp;A_Quarterly'!BP6,)</f>
        <v>1694.518</v>
      </c>
      <c r="AC6" s="430">
        <f>IFERROR(AB6+'SG&amp;A_Quarterly'!BS6,)</f>
        <v>4859.2530000000006</v>
      </c>
      <c r="AD6" s="430">
        <f>IFERROR(AC6+'SG&amp;A_Quarterly'!BV6,)</f>
        <v>7028.9250000000011</v>
      </c>
      <c r="AE6" s="431">
        <f>IFERROR(AD6+'SG&amp;A_Quarterly'!BY6,)</f>
        <v>10395.457000000002</v>
      </c>
    </row>
    <row r="7" spans="1:31">
      <c r="A7" s="173">
        <f t="shared" si="0"/>
        <v>6</v>
      </c>
      <c r="B7" s="117" t="s">
        <v>264</v>
      </c>
      <c r="C7" s="118" t="s">
        <v>275</v>
      </c>
      <c r="D7" s="429">
        <f>'SG&amp;A_Quarterly'!D7</f>
        <v>382.60899999999998</v>
      </c>
      <c r="E7" s="430">
        <f>D7+'SG&amp;A_Quarterly'!E7</f>
        <v>729.745</v>
      </c>
      <c r="F7" s="430">
        <f>E7+'SG&amp;A_Quarterly'!F7</f>
        <v>1068.0450000000001</v>
      </c>
      <c r="G7" s="431">
        <f>F7+'SG&amp;A_Quarterly'!G7</f>
        <v>1599.3980000000001</v>
      </c>
      <c r="H7" s="429">
        <f>IFERROR('SG&amp;A_Quarterly'!H7,)</f>
        <v>399.54300000000001</v>
      </c>
      <c r="I7" s="430">
        <f>IFERROR(H7+'SG&amp;A_Quarterly'!K7,)</f>
        <v>1113.3130000000001</v>
      </c>
      <c r="J7" s="430">
        <f>IFERROR(I7+'SG&amp;A_Quarterly'!N7,)</f>
        <v>1458.63</v>
      </c>
      <c r="K7" s="431">
        <f>IFERROR(J7+'SG&amp;A_Quarterly'!Q7,)</f>
        <v>1908.2040000000002</v>
      </c>
      <c r="L7" s="429">
        <f>IFERROR('SG&amp;A_Quarterly'!T7,)</f>
        <v>226.07599999999999</v>
      </c>
      <c r="M7" s="430">
        <f>IFERROR(L7+'SG&amp;A_Quarterly'!W7,)</f>
        <v>515.05600000000004</v>
      </c>
      <c r="N7" s="430">
        <f>IFERROR(M7+'SG&amp;A_Quarterly'!Z7,)</f>
        <v>696.52200000000005</v>
      </c>
      <c r="O7" s="431">
        <f>IFERROR(N7+'SG&amp;A_Quarterly'!AC7,)</f>
        <v>926.50200000000007</v>
      </c>
      <c r="P7" s="429">
        <f>IFERROR('SG&amp;A_Quarterly'!AF7,)</f>
        <v>186.137</v>
      </c>
      <c r="Q7" s="430">
        <f>IFERROR(P7+'SG&amp;A_Quarterly'!AI7,)</f>
        <v>467.37599999999998</v>
      </c>
      <c r="R7" s="430">
        <f>IFERROR(Q7+'SG&amp;A_Quarterly'!AL7,)</f>
        <v>636.98699999999997</v>
      </c>
      <c r="S7" s="431">
        <f>IFERROR(R7+'SG&amp;A_Quarterly'!AO7,)</f>
        <v>714.71399999999994</v>
      </c>
      <c r="T7" s="429">
        <f>IFERROR('SG&amp;A_Quarterly'!AR7,)</f>
        <v>1687.354</v>
      </c>
      <c r="U7" s="430">
        <f>IFERROR(T7+'SG&amp;A_Quarterly'!AU7,)</f>
        <v>2691.9794449999999</v>
      </c>
      <c r="V7" s="430">
        <f>IFERROR(U7+'SG&amp;A_Quarterly'!AX7,)</f>
        <v>3179.6627800000001</v>
      </c>
      <c r="W7" s="431">
        <f>IFERROR(V7+'SG&amp;A_Quarterly'!BA7,)</f>
        <v>3826.2594980000003</v>
      </c>
      <c r="X7" s="429">
        <f>IFERROR('SG&amp;A_Quarterly'!BD7,)</f>
        <v>578.01816399999996</v>
      </c>
      <c r="Y7" s="430">
        <f>IFERROR(X7+'SG&amp;A_Quarterly'!BG7,)</f>
        <v>1326.2437829999999</v>
      </c>
      <c r="Z7" s="430">
        <f>IFERROR(Y7+'SG&amp;A_Quarterly'!BJ7,)</f>
        <v>2339.7015969999998</v>
      </c>
      <c r="AA7" s="431">
        <f>IFERROR(Z7+'SG&amp;A_Quarterly'!BM7,)</f>
        <v>3195.5285969999995</v>
      </c>
      <c r="AB7" s="429">
        <f>IFERROR('SG&amp;A_Quarterly'!BP7,)</f>
        <v>800.01700000000005</v>
      </c>
      <c r="AC7" s="430">
        <f>IFERROR(AB7+'SG&amp;A_Quarterly'!BS7,)</f>
        <v>1967.441</v>
      </c>
      <c r="AD7" s="430">
        <f>IFERROR(AC7+'SG&amp;A_Quarterly'!BV7,)</f>
        <v>2808.848</v>
      </c>
      <c r="AE7" s="431">
        <f>IFERROR(AD7+'SG&amp;A_Quarterly'!BY7,)</f>
        <v>3423.7660000000001</v>
      </c>
    </row>
    <row r="8" spans="1:31">
      <c r="A8" s="173">
        <f t="shared" si="0"/>
        <v>7</v>
      </c>
      <c r="B8" s="117" t="s">
        <v>91</v>
      </c>
      <c r="C8" s="118" t="s">
        <v>92</v>
      </c>
      <c r="D8" s="429">
        <f>'SG&amp;A_Quarterly'!D8</f>
        <v>118.205</v>
      </c>
      <c r="E8" s="430">
        <f>D8+'SG&amp;A_Quarterly'!E8</f>
        <v>231.04300000000001</v>
      </c>
      <c r="F8" s="430">
        <f>E8+'SG&amp;A_Quarterly'!F8</f>
        <v>348.71000000000004</v>
      </c>
      <c r="G8" s="431">
        <f>F8+'SG&amp;A_Quarterly'!G8</f>
        <v>472.65400000000005</v>
      </c>
      <c r="H8" s="429">
        <f>IFERROR('SG&amp;A_Quarterly'!H8,)</f>
        <v>163.857</v>
      </c>
      <c r="I8" s="430">
        <f>IFERROR(H8+'SG&amp;A_Quarterly'!K8,)</f>
        <v>350.31100000000004</v>
      </c>
      <c r="J8" s="430">
        <f>IFERROR(I8+'SG&amp;A_Quarterly'!N8,)</f>
        <v>527.04600000000005</v>
      </c>
      <c r="K8" s="431">
        <f>IFERROR(J8+'SG&amp;A_Quarterly'!Q8,)</f>
        <v>665.14400000000001</v>
      </c>
      <c r="L8" s="429">
        <f>IFERROR('SG&amp;A_Quarterly'!T8,)</f>
        <v>183.422</v>
      </c>
      <c r="M8" s="430">
        <f>IFERROR(L8+'SG&amp;A_Quarterly'!W8,)</f>
        <v>368.64</v>
      </c>
      <c r="N8" s="430">
        <f>IFERROR(M8+'SG&amp;A_Quarterly'!Z8,)</f>
        <v>539.26499999999999</v>
      </c>
      <c r="O8" s="431">
        <f>IFERROR(N8+'SG&amp;A_Quarterly'!AC8,)</f>
        <v>739.63799999999992</v>
      </c>
      <c r="P8" s="429">
        <f>IFERROR('SG&amp;A_Quarterly'!AF8,)</f>
        <v>211.79900000000001</v>
      </c>
      <c r="Q8" s="430">
        <f>IFERROR(P8+'SG&amp;A_Quarterly'!AI8,)</f>
        <v>445.80700000000002</v>
      </c>
      <c r="R8" s="430">
        <f>IFERROR(Q8+'SG&amp;A_Quarterly'!AL8,)</f>
        <v>693.23800000000006</v>
      </c>
      <c r="S8" s="431">
        <f>IFERROR(R8+'SG&amp;A_Quarterly'!AO8,)</f>
        <v>956.85200000000009</v>
      </c>
      <c r="T8" s="429">
        <f>IFERROR('SG&amp;A_Quarterly'!AR8,)</f>
        <v>372.00599999999997</v>
      </c>
      <c r="U8" s="430">
        <f>IFERROR(T8+'SG&amp;A_Quarterly'!AU8,)</f>
        <v>747.75356199999999</v>
      </c>
      <c r="V8" s="430">
        <f>IFERROR(U8+'SG&amp;A_Quarterly'!AX8,)</f>
        <v>1027.284373</v>
      </c>
      <c r="W8" s="431">
        <f>IFERROR(V8+'SG&amp;A_Quarterly'!BA8,)</f>
        <v>1430.150449</v>
      </c>
      <c r="X8" s="429">
        <f>IFERROR('SG&amp;A_Quarterly'!BD8,)</f>
        <v>437.11958600000003</v>
      </c>
      <c r="Y8" s="430">
        <f>IFERROR(X8+'SG&amp;A_Quarterly'!BG8,)</f>
        <v>906.62997600000006</v>
      </c>
      <c r="Z8" s="430">
        <f>IFERROR(Y8+'SG&amp;A_Quarterly'!BJ8,)</f>
        <v>1424.3948209999999</v>
      </c>
      <c r="AA8" s="431">
        <f>IFERROR(Z8+'SG&amp;A_Quarterly'!BM8,)</f>
        <v>1972.4728209999998</v>
      </c>
      <c r="AB8" s="429">
        <f>IFERROR('SG&amp;A_Quarterly'!BP8,)</f>
        <v>572.452</v>
      </c>
      <c r="AC8" s="430">
        <f>IFERROR(AB8+'SG&amp;A_Quarterly'!BS8,)</f>
        <v>1158.846</v>
      </c>
      <c r="AD8" s="430">
        <f>IFERROR(AC8+'SG&amp;A_Quarterly'!BV8,)</f>
        <v>1761.0810000000001</v>
      </c>
      <c r="AE8" s="431">
        <f>IFERROR(AD8+'SG&amp;A_Quarterly'!BY8,)</f>
        <v>2561.654</v>
      </c>
    </row>
    <row r="9" spans="1:31">
      <c r="A9" s="173">
        <f t="shared" si="0"/>
        <v>8</v>
      </c>
      <c r="B9" s="117" t="s">
        <v>88</v>
      </c>
      <c r="C9" s="118" t="s">
        <v>111</v>
      </c>
      <c r="D9" s="429">
        <f>'SG&amp;A_Quarterly'!D9</f>
        <v>128.41</v>
      </c>
      <c r="E9" s="430">
        <f>D9+'SG&amp;A_Quarterly'!E9</f>
        <v>312.09100000000001</v>
      </c>
      <c r="F9" s="430">
        <f>E9+'SG&amp;A_Quarterly'!F9</f>
        <v>472.35</v>
      </c>
      <c r="G9" s="431">
        <f>F9+'SG&amp;A_Quarterly'!G9</f>
        <v>664.06700000000001</v>
      </c>
      <c r="H9" s="429">
        <f>IFERROR('SG&amp;A_Quarterly'!H9,)</f>
        <v>206.15600000000001</v>
      </c>
      <c r="I9" s="430">
        <f>IFERROR(H9+'SG&amp;A_Quarterly'!K9,)</f>
        <v>444.096</v>
      </c>
      <c r="J9" s="430">
        <f>IFERROR(I9+'SG&amp;A_Quarterly'!N9,)</f>
        <v>683.39499999999998</v>
      </c>
      <c r="K9" s="431">
        <f>IFERROR(J9+'SG&amp;A_Quarterly'!Q9,)</f>
        <v>910.00299999999993</v>
      </c>
      <c r="L9" s="429">
        <f>IFERROR('SG&amp;A_Quarterly'!T9,)</f>
        <v>213.88800000000001</v>
      </c>
      <c r="M9" s="430">
        <f>IFERROR(L9+'SG&amp;A_Quarterly'!W9,)</f>
        <v>406.45600000000002</v>
      </c>
      <c r="N9" s="430">
        <f>IFERROR(M9+'SG&amp;A_Quarterly'!Z9,)</f>
        <v>638.81100000000004</v>
      </c>
      <c r="O9" s="431">
        <f>IFERROR(N9+'SG&amp;A_Quarterly'!AC9,)</f>
        <v>840.827</v>
      </c>
      <c r="P9" s="429">
        <f>IFERROR('SG&amp;A_Quarterly'!AF9,)</f>
        <v>189.59700000000001</v>
      </c>
      <c r="Q9" s="430">
        <f>IFERROR(P9+'SG&amp;A_Quarterly'!AI9,)</f>
        <v>502.95000000000005</v>
      </c>
      <c r="R9" s="430">
        <f>IFERROR(Q9+'SG&amp;A_Quarterly'!AL9,)</f>
        <v>787.625</v>
      </c>
      <c r="S9" s="431">
        <f>IFERROR(R9+'SG&amp;A_Quarterly'!AO9,)</f>
        <v>1084.4470000000001</v>
      </c>
      <c r="T9" s="429">
        <f>IFERROR('SG&amp;A_Quarterly'!AR9,)</f>
        <v>454.86599999999999</v>
      </c>
      <c r="U9" s="430">
        <f>IFERROR(T9+'SG&amp;A_Quarterly'!AU9,)</f>
        <v>721.74998600000004</v>
      </c>
      <c r="V9" s="430">
        <f>IFERROR(U9+'SG&amp;A_Quarterly'!AX9,)</f>
        <v>1062.000528</v>
      </c>
      <c r="W9" s="431">
        <f>IFERROR(V9+'SG&amp;A_Quarterly'!BA9,)</f>
        <v>1591.4305330000002</v>
      </c>
      <c r="X9" s="429">
        <f>IFERROR('SG&amp;A_Quarterly'!BD9,)</f>
        <v>233.44264999999999</v>
      </c>
      <c r="Y9" s="430">
        <f>IFERROR(X9+'SG&amp;A_Quarterly'!BG9,)</f>
        <v>538.74420599999996</v>
      </c>
      <c r="Z9" s="430">
        <f>IFERROR(Y9+'SG&amp;A_Quarterly'!BJ9,)</f>
        <v>887.63666699999999</v>
      </c>
      <c r="AA9" s="431">
        <f>IFERROR(Z9+'SG&amp;A_Quarterly'!BM9,)</f>
        <v>1434.3596669999999</v>
      </c>
      <c r="AB9" s="429">
        <f>IFERROR('SG&amp;A_Quarterly'!BP9,)</f>
        <v>278.99400000000003</v>
      </c>
      <c r="AC9" s="430">
        <f>IFERROR(AB9+'SG&amp;A_Quarterly'!BS9,)</f>
        <v>824.74900000000002</v>
      </c>
      <c r="AD9" s="430">
        <f>IFERROR(AC9+'SG&amp;A_Quarterly'!BV9,)</f>
        <v>1262.771</v>
      </c>
      <c r="AE9" s="431">
        <f>IFERROR(AD9+'SG&amp;A_Quarterly'!BY9,)</f>
        <v>2094.0329999999999</v>
      </c>
    </row>
    <row r="10" spans="1:31">
      <c r="A10" s="173">
        <f t="shared" si="0"/>
        <v>9</v>
      </c>
      <c r="B10" s="117" t="s">
        <v>276</v>
      </c>
      <c r="C10" s="118" t="s">
        <v>100</v>
      </c>
      <c r="D10" s="429">
        <f>'SG&amp;A_Quarterly'!D10</f>
        <v>108.063</v>
      </c>
      <c r="E10" s="430">
        <f>D10+'SG&amp;A_Quarterly'!E10</f>
        <v>210.745</v>
      </c>
      <c r="F10" s="430">
        <f>E10+'SG&amp;A_Quarterly'!F10</f>
        <v>445.47900000000004</v>
      </c>
      <c r="G10" s="431">
        <f>F10+'SG&amp;A_Quarterly'!G10</f>
        <v>707.80200000000002</v>
      </c>
      <c r="H10" s="429">
        <f>IFERROR('SG&amp;A_Quarterly'!H10,)</f>
        <v>97.972999999999999</v>
      </c>
      <c r="I10" s="430">
        <f>IFERROR(H10+'SG&amp;A_Quarterly'!K10,)</f>
        <v>351.976</v>
      </c>
      <c r="J10" s="430">
        <f>IFERROR(I10+'SG&amp;A_Quarterly'!N10,)</f>
        <v>536.09699999999998</v>
      </c>
      <c r="K10" s="431">
        <f>IFERROR(J10+'SG&amp;A_Quarterly'!Q10,)</f>
        <v>706.80700000000002</v>
      </c>
      <c r="L10" s="429">
        <f>IFERROR('SG&amp;A_Quarterly'!T10,)</f>
        <v>92.710999999999999</v>
      </c>
      <c r="M10" s="430">
        <f>IFERROR(L10+'SG&amp;A_Quarterly'!W10,)</f>
        <v>169.142</v>
      </c>
      <c r="N10" s="430">
        <f>IFERROR(M10+'SG&amp;A_Quarterly'!Z10,)</f>
        <v>337.76099999999997</v>
      </c>
      <c r="O10" s="431">
        <f>IFERROR(N10+'SG&amp;A_Quarterly'!AC10,)</f>
        <v>537.25800000000004</v>
      </c>
      <c r="P10" s="429">
        <f>IFERROR('SG&amp;A_Quarterly'!AF10,)</f>
        <v>42.658999999999999</v>
      </c>
      <c r="Q10" s="430">
        <f>IFERROR(P10+'SG&amp;A_Quarterly'!AI10,)</f>
        <v>237.08599999999998</v>
      </c>
      <c r="R10" s="430">
        <f>IFERROR(Q10+'SG&amp;A_Quarterly'!AL10,)</f>
        <v>352.67499999999995</v>
      </c>
      <c r="S10" s="431">
        <f>IFERROR(R10+'SG&amp;A_Quarterly'!AO10,)</f>
        <v>513.2639999999999</v>
      </c>
      <c r="T10" s="429">
        <f>IFERROR('SG&amp;A_Quarterly'!AR10,)</f>
        <v>203.87299999999999</v>
      </c>
      <c r="U10" s="430">
        <f>IFERROR(T10+'SG&amp;A_Quarterly'!AU10,)</f>
        <v>436.73104599999999</v>
      </c>
      <c r="V10" s="430">
        <f>IFERROR(U10+'SG&amp;A_Quarterly'!AX10,)</f>
        <v>718.03424199999995</v>
      </c>
      <c r="W10" s="431">
        <f>IFERROR(V10+'SG&amp;A_Quarterly'!BA10,)</f>
        <v>1159.752673</v>
      </c>
      <c r="X10" s="429">
        <f>IFERROR('SG&amp;A_Quarterly'!BD10,)</f>
        <v>64.267548000000005</v>
      </c>
      <c r="Y10" s="430">
        <f>IFERROR(X10+'SG&amp;A_Quarterly'!BG10,)</f>
        <v>383.239011</v>
      </c>
      <c r="Z10" s="430">
        <f>IFERROR(Y10+'SG&amp;A_Quarterly'!BJ10,)</f>
        <v>677.75857299999996</v>
      </c>
      <c r="AA10" s="431">
        <f>IFERROR(Z10+'SG&amp;A_Quarterly'!BM10,)</f>
        <v>1046.0455729999999</v>
      </c>
      <c r="AB10" s="429">
        <f>IFERROR('SG&amp;A_Quarterly'!BP10,)</f>
        <v>132.08099999999999</v>
      </c>
      <c r="AC10" s="430">
        <f>IFERROR(AB10+'SG&amp;A_Quarterly'!BS10,)</f>
        <v>464.51099999999997</v>
      </c>
      <c r="AD10" s="430">
        <f>IFERROR(AC10+'SG&amp;A_Quarterly'!BV10,)</f>
        <v>832.07299999999998</v>
      </c>
      <c r="AE10" s="431">
        <f>IFERROR(AD10+'SG&amp;A_Quarterly'!BY10,)</f>
        <v>883.61500000000001</v>
      </c>
    </row>
    <row r="11" spans="1:31">
      <c r="A11" s="173">
        <f t="shared" si="0"/>
        <v>10</v>
      </c>
      <c r="B11" s="119" t="s">
        <v>87</v>
      </c>
      <c r="C11" s="120" t="s">
        <v>244</v>
      </c>
      <c r="D11" s="437">
        <f>'SG&amp;A_Quarterly'!D11</f>
        <v>92.655000000000001</v>
      </c>
      <c r="E11" s="438">
        <f>D11+'SG&amp;A_Quarterly'!E11</f>
        <v>185.18299999999999</v>
      </c>
      <c r="F11" s="438">
        <f>E11+'SG&amp;A_Quarterly'!F11</f>
        <v>287.07799999999997</v>
      </c>
      <c r="G11" s="439">
        <f>F11+'SG&amp;A_Quarterly'!G11</f>
        <v>394.56899999999996</v>
      </c>
      <c r="H11" s="437">
        <f>IFERROR('SG&amp;A_Quarterly'!H11,)</f>
        <v>121.11799999999999</v>
      </c>
      <c r="I11" s="438">
        <f>IFERROR(H11+'SG&amp;A_Quarterly'!K11,)</f>
        <v>244.80699999999999</v>
      </c>
      <c r="J11" s="438">
        <f>IFERROR(I11+'SG&amp;A_Quarterly'!N11,)</f>
        <v>377.45600000000002</v>
      </c>
      <c r="K11" s="439">
        <f>IFERROR(J11+'SG&amp;A_Quarterly'!Q11,)</f>
        <v>481.48200000000003</v>
      </c>
      <c r="L11" s="437">
        <f>IFERROR('SG&amp;A_Quarterly'!T11,)</f>
        <v>133.63200000000001</v>
      </c>
      <c r="M11" s="438">
        <f>IFERROR(L11+'SG&amp;A_Quarterly'!W11,)</f>
        <v>256.43</v>
      </c>
      <c r="N11" s="438">
        <f>IFERROR(M11+'SG&amp;A_Quarterly'!Z11,)</f>
        <v>384.62900000000002</v>
      </c>
      <c r="O11" s="439">
        <f>IFERROR(N11+'SG&amp;A_Quarterly'!AC11,)</f>
        <v>506.62</v>
      </c>
      <c r="P11" s="437">
        <f>IFERROR('SG&amp;A_Quarterly'!AF11,)</f>
        <v>138.61500000000001</v>
      </c>
      <c r="Q11" s="438">
        <f>IFERROR(P11+'SG&amp;A_Quarterly'!AI11,)</f>
        <v>277.13200000000001</v>
      </c>
      <c r="R11" s="438">
        <f>IFERROR(Q11+'SG&amp;A_Quarterly'!AL11,)</f>
        <v>426.88</v>
      </c>
      <c r="S11" s="439">
        <f>IFERROR(R11+'SG&amp;A_Quarterly'!AO11,)</f>
        <v>577.90699999999993</v>
      </c>
      <c r="T11" s="437">
        <f>IFERROR('SG&amp;A_Quarterly'!AR11,)</f>
        <v>209.56200000000001</v>
      </c>
      <c r="U11" s="438">
        <f>IFERROR(T11+'SG&amp;A_Quarterly'!AU11,)</f>
        <v>351.57815900000003</v>
      </c>
      <c r="V11" s="438">
        <f>IFERROR(U11+'SG&amp;A_Quarterly'!AX11,)</f>
        <v>549.43095300000004</v>
      </c>
      <c r="W11" s="439">
        <f>IFERROR(V11+'SG&amp;A_Quarterly'!BA11,)</f>
        <v>787.51774900000009</v>
      </c>
      <c r="X11" s="437">
        <f>IFERROR('SG&amp;A_Quarterly'!BD11,)</f>
        <v>150.03006299999998</v>
      </c>
      <c r="Y11" s="438">
        <f>IFERROR(X11+'SG&amp;A_Quarterly'!BG11,)</f>
        <v>382.59948999999995</v>
      </c>
      <c r="Z11" s="438">
        <f>IFERROR(Y11+'SG&amp;A_Quarterly'!BJ11,)</f>
        <v>563.95947499999988</v>
      </c>
      <c r="AA11" s="439">
        <f>IFERROR(Z11+'SG&amp;A_Quarterly'!BM11,)</f>
        <v>747.37947499999984</v>
      </c>
      <c r="AB11" s="437">
        <f>IFERROR('SG&amp;A_Quarterly'!BP11,)</f>
        <v>246.47300000000001</v>
      </c>
      <c r="AC11" s="438">
        <f>IFERROR(AB11+'SG&amp;A_Quarterly'!BS11,)</f>
        <v>449.39499999999998</v>
      </c>
      <c r="AD11" s="438">
        <f>IFERROR(AC11+'SG&amp;A_Quarterly'!BV11,)</f>
        <v>680.99800000000005</v>
      </c>
      <c r="AE11" s="439">
        <f>IFERROR(AD11+'SG&amp;A_Quarterly'!BY11,)</f>
        <v>921.49300000000005</v>
      </c>
    </row>
    <row r="12" spans="1:31">
      <c r="A12" s="173">
        <f t="shared" si="0"/>
        <v>11</v>
      </c>
      <c r="B12" s="119" t="s">
        <v>245</v>
      </c>
      <c r="C12" s="120" t="s">
        <v>110</v>
      </c>
      <c r="D12" s="437">
        <f>'SG&amp;A_Quarterly'!D12</f>
        <v>21.449000000000002</v>
      </c>
      <c r="E12" s="438">
        <f>D12+'SG&amp;A_Quarterly'!E12</f>
        <v>42.898000000000003</v>
      </c>
      <c r="F12" s="438">
        <f>E12+'SG&amp;A_Quarterly'!F12</f>
        <v>64.347000000000008</v>
      </c>
      <c r="G12" s="439">
        <f>F12+'SG&amp;A_Quarterly'!G12</f>
        <v>79.815000000000012</v>
      </c>
      <c r="H12" s="437">
        <f>IFERROR('SG&amp;A_Quarterly'!H12,)</f>
        <v>3.5070000000000001</v>
      </c>
      <c r="I12" s="438">
        <f>IFERROR(H12+'SG&amp;A_Quarterly'!K12,)</f>
        <v>7.0140000000000002</v>
      </c>
      <c r="J12" s="438">
        <f>IFERROR(I12+'SG&amp;A_Quarterly'!N12,)</f>
        <v>8.1829999999999998</v>
      </c>
      <c r="K12" s="439">
        <f>IFERROR(J12+'SG&amp;A_Quarterly'!Q12,)</f>
        <v>8.1820000000000004</v>
      </c>
      <c r="L12" s="437" t="str">
        <f>IFERROR('SG&amp;A_Quarterly'!T12,)</f>
        <v>-</v>
      </c>
      <c r="M12" s="438">
        <f>IFERROR(L12+'SG&amp;A_Quarterly'!W12,)</f>
        <v>0</v>
      </c>
      <c r="N12" s="438">
        <f>IFERROR(M12+'SG&amp;A_Quarterly'!Z12,)</f>
        <v>0</v>
      </c>
      <c r="O12" s="439">
        <f>IFERROR(N12+'SG&amp;A_Quarterly'!AC12,)</f>
        <v>0</v>
      </c>
      <c r="P12" s="437" t="str">
        <f>IFERROR('SG&amp;A_Quarterly'!AF12,)</f>
        <v>-</v>
      </c>
      <c r="Q12" s="438">
        <f>IFERROR(P12+'SG&amp;A_Quarterly'!AI12,)</f>
        <v>0</v>
      </c>
      <c r="R12" s="438">
        <f>IFERROR(Q12+'SG&amp;A_Quarterly'!AL12,)</f>
        <v>0</v>
      </c>
      <c r="S12" s="439">
        <f>IFERROR(R12+'SG&amp;A_Quarterly'!AO12,)</f>
        <v>0</v>
      </c>
      <c r="T12" s="437" t="str">
        <f>IFERROR('SG&amp;A_Quarterly'!AR12,)</f>
        <v>-</v>
      </c>
      <c r="U12" s="438">
        <f>IFERROR(T12+'SG&amp;A_Quarterly'!AU12,)</f>
        <v>0</v>
      </c>
      <c r="V12" s="438">
        <f>IFERROR(U12+'SG&amp;A_Quarterly'!AX12,)</f>
        <v>0</v>
      </c>
      <c r="W12" s="439">
        <f>IFERROR(V12+'SG&amp;A_Quarterly'!BA12,)</f>
        <v>0</v>
      </c>
      <c r="X12" s="437">
        <f>IFERROR('SG&amp;A_Quarterly'!BD12,)</f>
        <v>11.087277</v>
      </c>
      <c r="Y12" s="438">
        <f>IFERROR(X12+'SG&amp;A_Quarterly'!BG12,)</f>
        <v>516.82656399999996</v>
      </c>
      <c r="Z12" s="438">
        <f>IFERROR(Y12+'SG&amp;A_Quarterly'!BJ12,)</f>
        <v>1022.772569</v>
      </c>
      <c r="AA12" s="439">
        <f>IFERROR(Z12+'SG&amp;A_Quarterly'!BM12,)</f>
        <v>1528.7185690000001</v>
      </c>
      <c r="AB12" s="437">
        <f>IFERROR('SG&amp;A_Quarterly'!BP12,)</f>
        <v>420.39499999999998</v>
      </c>
      <c r="AC12" s="438">
        <f>IFERROR(AB12+'SG&amp;A_Quarterly'!BS12,)</f>
        <v>787.14699999999993</v>
      </c>
      <c r="AD12" s="438">
        <f>IFERROR(AC12+'SG&amp;A_Quarterly'!BV12,)</f>
        <v>1358.0149999999999</v>
      </c>
      <c r="AE12" s="439">
        <f>IFERROR(AD12+'SG&amp;A_Quarterly'!BY12,)</f>
        <v>1958.11</v>
      </c>
    </row>
    <row r="13" spans="1:31">
      <c r="A13" s="173">
        <f t="shared" si="0"/>
        <v>12</v>
      </c>
      <c r="B13" s="119" t="s">
        <v>246</v>
      </c>
      <c r="C13" s="120" t="s">
        <v>247</v>
      </c>
      <c r="D13" s="437">
        <f>'SG&amp;A_Quarterly'!D13</f>
        <v>86.313000000000002</v>
      </c>
      <c r="E13" s="438">
        <f>D13+'SG&amp;A_Quarterly'!E13</f>
        <v>208.16500000000002</v>
      </c>
      <c r="F13" s="438">
        <f>E13+'SG&amp;A_Quarterly'!F13</f>
        <v>311.15000000000003</v>
      </c>
      <c r="G13" s="439">
        <f>F13+'SG&amp;A_Quarterly'!G13</f>
        <v>432.93000000000006</v>
      </c>
      <c r="H13" s="437">
        <f>IFERROR('SG&amp;A_Quarterly'!H13,)</f>
        <v>115.982</v>
      </c>
      <c r="I13" s="438">
        <f>IFERROR(H13+'SG&amp;A_Quarterly'!K13,)</f>
        <v>227.654</v>
      </c>
      <c r="J13" s="438">
        <f>IFERROR(I13+'SG&amp;A_Quarterly'!N13,)</f>
        <v>297.65499999999997</v>
      </c>
      <c r="K13" s="439">
        <f>IFERROR(J13+'SG&amp;A_Quarterly'!Q13,)</f>
        <v>398.91499999999996</v>
      </c>
      <c r="L13" s="437">
        <f>IFERROR('SG&amp;A_Quarterly'!T13,)</f>
        <v>45.539000000000001</v>
      </c>
      <c r="M13" s="438">
        <f>IFERROR(L13+'SG&amp;A_Quarterly'!W13,)</f>
        <v>34.498000000000005</v>
      </c>
      <c r="N13" s="438">
        <f>IFERROR(M13+'SG&amp;A_Quarterly'!Z13,)</f>
        <v>33.779000000000003</v>
      </c>
      <c r="O13" s="439">
        <f>IFERROR(N13+'SG&amp;A_Quarterly'!AC13,)</f>
        <v>38.985000000000007</v>
      </c>
      <c r="P13" s="437">
        <f>IFERROR('SG&amp;A_Quarterly'!AF13,)</f>
        <v>1.6359999999999999</v>
      </c>
      <c r="Q13" s="438">
        <f>IFERROR(P13+'SG&amp;A_Quarterly'!AI13,)</f>
        <v>2.6779999999999999</v>
      </c>
      <c r="R13" s="438">
        <f>IFERROR(Q13+'SG&amp;A_Quarterly'!AL13,)</f>
        <v>3.9609999999999999</v>
      </c>
      <c r="S13" s="439">
        <f>IFERROR(R13+'SG&amp;A_Quarterly'!AO13,)</f>
        <v>7.3680000000000003</v>
      </c>
      <c r="T13" s="437">
        <f>IFERROR('SG&amp;A_Quarterly'!AR13,)</f>
        <v>27.038</v>
      </c>
      <c r="U13" s="438">
        <f>IFERROR(T13+'SG&amp;A_Quarterly'!AU13,)</f>
        <v>110.10534</v>
      </c>
      <c r="V13" s="438">
        <f>IFERROR(U13+'SG&amp;A_Quarterly'!AX13,)</f>
        <v>131.529067</v>
      </c>
      <c r="W13" s="439">
        <f>IFERROR(V13+'SG&amp;A_Quarterly'!BA13,)</f>
        <v>312.86421499999994</v>
      </c>
      <c r="X13" s="437">
        <f>IFERROR('SG&amp;A_Quarterly'!BD13,)</f>
        <v>297.81257699999998</v>
      </c>
      <c r="Y13" s="438">
        <f>IFERROR(X13+'SG&amp;A_Quarterly'!BG13,)</f>
        <v>503.29296799999997</v>
      </c>
      <c r="Z13" s="438">
        <f>IFERROR(Y13+'SG&amp;A_Quarterly'!BJ13,)</f>
        <v>833.04172199999994</v>
      </c>
      <c r="AA13" s="439">
        <f>IFERROR(Z13+'SG&amp;A_Quarterly'!BM13,)</f>
        <v>1011.6017219999999</v>
      </c>
      <c r="AB13" s="437">
        <f>IFERROR('SG&amp;A_Quarterly'!BP13,)</f>
        <v>360.69</v>
      </c>
      <c r="AC13" s="438">
        <f>IFERROR(AB13+'SG&amp;A_Quarterly'!BS13,)</f>
        <v>658.49900000000002</v>
      </c>
      <c r="AD13" s="438">
        <f>IFERROR(AC13+'SG&amp;A_Quarterly'!BV13,)</f>
        <v>860.11800000000005</v>
      </c>
      <c r="AE13" s="439">
        <f>IFERROR(AD13+'SG&amp;A_Quarterly'!BY13,)</f>
        <v>1231.723</v>
      </c>
    </row>
    <row r="14" spans="1:31">
      <c r="A14" s="173">
        <f t="shared" si="0"/>
        <v>13</v>
      </c>
      <c r="B14" s="119" t="s">
        <v>89</v>
      </c>
      <c r="C14" s="120" t="s">
        <v>269</v>
      </c>
      <c r="D14" s="437">
        <f>'SG&amp;A_Quarterly'!D14</f>
        <v>6.98</v>
      </c>
      <c r="E14" s="438">
        <f>D14+'SG&amp;A_Quarterly'!E14</f>
        <v>9.0739999999999998</v>
      </c>
      <c r="F14" s="438">
        <f>E14+'SG&amp;A_Quarterly'!F14</f>
        <v>12.974</v>
      </c>
      <c r="G14" s="439">
        <f>F14+'SG&amp;A_Quarterly'!G14</f>
        <v>19.853999999999999</v>
      </c>
      <c r="H14" s="437">
        <f>IFERROR('SG&amp;A_Quarterly'!H14,)</f>
        <v>8.3049999999999997</v>
      </c>
      <c r="I14" s="438">
        <f>IFERROR(H14+'SG&amp;A_Quarterly'!K14,)</f>
        <v>22.417999999999999</v>
      </c>
      <c r="J14" s="438">
        <f>IFERROR(I14+'SG&amp;A_Quarterly'!N14,)</f>
        <v>33.747</v>
      </c>
      <c r="K14" s="439">
        <f>IFERROR(J14+'SG&amp;A_Quarterly'!Q14,)</f>
        <v>108.90300000000001</v>
      </c>
      <c r="L14" s="437">
        <f>IFERROR('SG&amp;A_Quarterly'!T14,)</f>
        <v>6.5110000000000001</v>
      </c>
      <c r="M14" s="438">
        <f>IFERROR(L14+'SG&amp;A_Quarterly'!W14,)</f>
        <v>13.577</v>
      </c>
      <c r="N14" s="438">
        <f>IFERROR(M14+'SG&amp;A_Quarterly'!Z14,)</f>
        <v>28.135999999999999</v>
      </c>
      <c r="O14" s="439">
        <f>IFERROR(N14+'SG&amp;A_Quarterly'!AC14,)</f>
        <v>52.593999999999994</v>
      </c>
      <c r="P14" s="437">
        <f>IFERROR('SG&amp;A_Quarterly'!AF14,)</f>
        <v>4.38</v>
      </c>
      <c r="Q14" s="438">
        <f>IFERROR(P14+'SG&amp;A_Quarterly'!AI14,)</f>
        <v>16.231999999999999</v>
      </c>
      <c r="R14" s="438">
        <f>IFERROR(Q14+'SG&amp;A_Quarterly'!AL14,)</f>
        <v>26.354999999999997</v>
      </c>
      <c r="S14" s="439">
        <f>IFERROR(R14+'SG&amp;A_Quarterly'!AO14,)</f>
        <v>37.125</v>
      </c>
      <c r="T14" s="437">
        <f>IFERROR('SG&amp;A_Quarterly'!AR14,)</f>
        <v>0.79100000000000004</v>
      </c>
      <c r="U14" s="438">
        <f>IFERROR(T14+'SG&amp;A_Quarterly'!AU14,)</f>
        <v>15.824637000000001</v>
      </c>
      <c r="V14" s="438">
        <f>IFERROR(U14+'SG&amp;A_Quarterly'!AX14,)</f>
        <v>28.413127000000003</v>
      </c>
      <c r="W14" s="439">
        <f>IFERROR(V14+'SG&amp;A_Quarterly'!BA14,)</f>
        <v>58.869182000000002</v>
      </c>
      <c r="X14" s="437">
        <f>IFERROR('SG&amp;A_Quarterly'!BD14,)</f>
        <v>57.180141000000006</v>
      </c>
      <c r="Y14" s="438">
        <f>IFERROR(X14+'SG&amp;A_Quarterly'!BG14,)</f>
        <v>93.565931000000006</v>
      </c>
      <c r="Z14" s="438">
        <f>IFERROR(Y14+'SG&amp;A_Quarterly'!BJ14,)</f>
        <v>133.63045400000001</v>
      </c>
      <c r="AA14" s="439">
        <f>IFERROR(Z14+'SG&amp;A_Quarterly'!BM14,)</f>
        <v>180.05645400000003</v>
      </c>
      <c r="AB14" s="437">
        <f>IFERROR('SG&amp;A_Quarterly'!BP14,)</f>
        <v>49.115000000000002</v>
      </c>
      <c r="AC14" s="438">
        <f>IFERROR(AB14+'SG&amp;A_Quarterly'!BS14,)</f>
        <v>110.977</v>
      </c>
      <c r="AD14" s="438">
        <f>IFERROR(AC14+'SG&amp;A_Quarterly'!BV14,)</f>
        <v>157.43900000000002</v>
      </c>
      <c r="AE14" s="439">
        <f>IFERROR(AD14+'SG&amp;A_Quarterly'!BY14,)</f>
        <v>236.85900000000004</v>
      </c>
    </row>
    <row r="15" spans="1:31">
      <c r="A15" s="173">
        <f t="shared" si="0"/>
        <v>14</v>
      </c>
      <c r="B15" s="119" t="s">
        <v>248</v>
      </c>
      <c r="C15" s="120" t="s">
        <v>112</v>
      </c>
      <c r="D15" s="437">
        <f>'SG&amp;A_Quarterly'!D15</f>
        <v>7.8369999999999997</v>
      </c>
      <c r="E15" s="438">
        <f>D15+'SG&amp;A_Quarterly'!E15</f>
        <v>15.872999999999999</v>
      </c>
      <c r="F15" s="438">
        <f>E15+'SG&amp;A_Quarterly'!F15</f>
        <v>23.895</v>
      </c>
      <c r="G15" s="439">
        <f>F15+'SG&amp;A_Quarterly'!G15</f>
        <v>29.384</v>
      </c>
      <c r="H15" s="437">
        <f>IFERROR('SG&amp;A_Quarterly'!H15,)</f>
        <v>8.2189999999999994</v>
      </c>
      <c r="I15" s="438">
        <f>IFERROR(H15+'SG&amp;A_Quarterly'!K15,)</f>
        <v>17.349</v>
      </c>
      <c r="J15" s="438">
        <f>IFERROR(I15+'SG&amp;A_Quarterly'!N15,)</f>
        <v>25.823</v>
      </c>
      <c r="K15" s="439">
        <f>IFERROR(J15+'SG&amp;A_Quarterly'!Q15,)</f>
        <v>34.828000000000003</v>
      </c>
      <c r="L15" s="437">
        <f>IFERROR('SG&amp;A_Quarterly'!T15,)</f>
        <v>9.0370000000000008</v>
      </c>
      <c r="M15" s="438">
        <f>IFERROR(L15+'SG&amp;A_Quarterly'!W15,)</f>
        <v>17.600000000000001</v>
      </c>
      <c r="N15" s="438">
        <f>IFERROR(M15+'SG&amp;A_Quarterly'!Z15,)</f>
        <v>25.672000000000001</v>
      </c>
      <c r="O15" s="439">
        <f>IFERROR(N15+'SG&amp;A_Quarterly'!AC15,)</f>
        <v>33.83</v>
      </c>
      <c r="P15" s="437">
        <f>IFERROR('SG&amp;A_Quarterly'!AF15,)</f>
        <v>8.8840000000000003</v>
      </c>
      <c r="Q15" s="438">
        <f>IFERROR(P15+'SG&amp;A_Quarterly'!AI15,)</f>
        <v>17.362000000000002</v>
      </c>
      <c r="R15" s="438">
        <f>IFERROR(Q15+'SG&amp;A_Quarterly'!AL15,)</f>
        <v>35.844000000000001</v>
      </c>
      <c r="S15" s="439">
        <f>IFERROR(R15+'SG&amp;A_Quarterly'!AO15,)</f>
        <v>35.844000000000001</v>
      </c>
      <c r="T15" s="437">
        <f>IFERROR('SG&amp;A_Quarterly'!AR15,)</f>
        <v>8.4570000000000007</v>
      </c>
      <c r="U15" s="438">
        <f>IFERROR(T15+'SG&amp;A_Quarterly'!AU15,)</f>
        <v>15.634509000000001</v>
      </c>
      <c r="V15" s="438">
        <f>IFERROR(U15+'SG&amp;A_Quarterly'!AX15,)</f>
        <v>24.454280000000004</v>
      </c>
      <c r="W15" s="439">
        <f>IFERROR(V15+'SG&amp;A_Quarterly'!BA15,)</f>
        <v>36.580215000000003</v>
      </c>
      <c r="X15" s="437">
        <f>IFERROR('SG&amp;A_Quarterly'!BD15,)</f>
        <v>14.199509000000001</v>
      </c>
      <c r="Y15" s="438">
        <f>IFERROR(X15+'SG&amp;A_Quarterly'!BG15,)</f>
        <v>25.901310000000002</v>
      </c>
      <c r="Z15" s="438">
        <f>IFERROR(Y15+'SG&amp;A_Quarterly'!BJ15,)</f>
        <v>35.874517000000004</v>
      </c>
      <c r="AA15" s="439">
        <f>IFERROR(Z15+'SG&amp;A_Quarterly'!BM15,)</f>
        <v>55.615517000000004</v>
      </c>
      <c r="AB15" s="437">
        <f>IFERROR('SG&amp;A_Quarterly'!BP15,)</f>
        <v>12.244</v>
      </c>
      <c r="AC15" s="438">
        <f>IFERROR(AB15+'SG&amp;A_Quarterly'!BS15,)</f>
        <v>25.564999999999998</v>
      </c>
      <c r="AD15" s="438">
        <f>IFERROR(AC15+'SG&amp;A_Quarterly'!BV15,)</f>
        <v>38.323999999999998</v>
      </c>
      <c r="AE15" s="439">
        <f>IFERROR(AD15+'SG&amp;A_Quarterly'!BY15,)</f>
        <v>58.692999999999998</v>
      </c>
    </row>
    <row r="16" spans="1:31">
      <c r="A16" s="173">
        <f t="shared" si="0"/>
        <v>15</v>
      </c>
      <c r="B16" s="119" t="s">
        <v>249</v>
      </c>
      <c r="C16" s="120" t="s">
        <v>113</v>
      </c>
      <c r="D16" s="437">
        <f>'SG&amp;A_Quarterly'!D16</f>
        <v>24.66</v>
      </c>
      <c r="E16" s="438">
        <f>D16+'SG&amp;A_Quarterly'!E16</f>
        <v>39.971000000000004</v>
      </c>
      <c r="F16" s="438">
        <f>E16+'SG&amp;A_Quarterly'!F16</f>
        <v>60.966000000000008</v>
      </c>
      <c r="G16" s="439">
        <f>F16+'SG&amp;A_Quarterly'!G16</f>
        <v>79.476000000000013</v>
      </c>
      <c r="H16" s="437">
        <f>IFERROR('SG&amp;A_Quarterly'!H16,)</f>
        <v>21.155999999999999</v>
      </c>
      <c r="I16" s="438">
        <f>IFERROR(H16+'SG&amp;A_Quarterly'!K16,)</f>
        <v>33.366</v>
      </c>
      <c r="J16" s="438">
        <f>IFERROR(I16+'SG&amp;A_Quarterly'!N16,)</f>
        <v>49.972999999999999</v>
      </c>
      <c r="K16" s="439">
        <f>IFERROR(J16+'SG&amp;A_Quarterly'!Q16,)</f>
        <v>64.051000000000002</v>
      </c>
      <c r="L16" s="437">
        <f>IFERROR('SG&amp;A_Quarterly'!T16,)</f>
        <v>18.751000000000001</v>
      </c>
      <c r="M16" s="438">
        <f>IFERROR(L16+'SG&amp;A_Quarterly'!W16,)</f>
        <v>29.458000000000002</v>
      </c>
      <c r="N16" s="438">
        <f>IFERROR(M16+'SG&amp;A_Quarterly'!Z16,)</f>
        <v>43.448999999999998</v>
      </c>
      <c r="O16" s="439">
        <f>IFERROR(N16+'SG&amp;A_Quarterly'!AC16,)</f>
        <v>58.137999999999998</v>
      </c>
      <c r="P16" s="437">
        <f>IFERROR('SG&amp;A_Quarterly'!AF16,)</f>
        <v>27.149000000000001</v>
      </c>
      <c r="Q16" s="438">
        <f>IFERROR(P16+'SG&amp;A_Quarterly'!AI16,)</f>
        <v>42.904000000000003</v>
      </c>
      <c r="R16" s="438">
        <f>IFERROR(Q16+'SG&amp;A_Quarterly'!AL16,)</f>
        <v>63.942000000000007</v>
      </c>
      <c r="S16" s="439">
        <f>IFERROR(R16+'SG&amp;A_Quarterly'!AO16,)</f>
        <v>82.864000000000004</v>
      </c>
      <c r="T16" s="437">
        <f>IFERROR('SG&amp;A_Quarterly'!AR16,)</f>
        <v>35.082999999999998</v>
      </c>
      <c r="U16" s="438">
        <f>IFERROR(T16+'SG&amp;A_Quarterly'!AU16,)</f>
        <v>68.677800000000005</v>
      </c>
      <c r="V16" s="438">
        <f>IFERROR(U16+'SG&amp;A_Quarterly'!AX16,)</f>
        <v>112.92162200000001</v>
      </c>
      <c r="W16" s="439">
        <f>IFERROR(V16+'SG&amp;A_Quarterly'!BA16,)</f>
        <v>134.354623</v>
      </c>
      <c r="X16" s="437">
        <f>IFERROR('SG&amp;A_Quarterly'!BD16,)</f>
        <v>50.389559999999996</v>
      </c>
      <c r="Y16" s="438">
        <f>IFERROR(X16+'SG&amp;A_Quarterly'!BG16,)</f>
        <v>75.519048999999995</v>
      </c>
      <c r="Z16" s="438">
        <f>IFERROR(Y16+'SG&amp;A_Quarterly'!BJ16,)</f>
        <v>117.216128</v>
      </c>
      <c r="AA16" s="439">
        <f>IFERROR(Z16+'SG&amp;A_Quarterly'!BM16,)</f>
        <v>150.20812799999999</v>
      </c>
      <c r="AB16" s="437">
        <f>IFERROR('SG&amp;A_Quarterly'!BP16,)</f>
        <v>56.122</v>
      </c>
      <c r="AC16" s="438">
        <f>IFERROR(AB16+'SG&amp;A_Quarterly'!BS16,)</f>
        <v>87.286000000000001</v>
      </c>
      <c r="AD16" s="438">
        <f>IFERROR(AC16+'SG&amp;A_Quarterly'!BV16,)</f>
        <v>142.11599999999999</v>
      </c>
      <c r="AE16" s="439">
        <f>IFERROR(AD16+'SG&amp;A_Quarterly'!BY16,)</f>
        <v>182.36199999999999</v>
      </c>
    </row>
    <row r="17" spans="1:31">
      <c r="A17" s="173">
        <f t="shared" si="0"/>
        <v>16</v>
      </c>
      <c r="B17" s="119" t="s">
        <v>90</v>
      </c>
      <c r="C17" s="120" t="s">
        <v>270</v>
      </c>
      <c r="D17" s="437">
        <f>'SG&amp;A_Quarterly'!D17</f>
        <v>75.903999999999996</v>
      </c>
      <c r="E17" s="438">
        <f>D17+'SG&amp;A_Quarterly'!E17</f>
        <v>86.215999999999994</v>
      </c>
      <c r="F17" s="438">
        <f>E17+'SG&amp;A_Quarterly'!F17</f>
        <v>169.22899999999998</v>
      </c>
      <c r="G17" s="439">
        <f>F17+'SG&amp;A_Quarterly'!G17</f>
        <v>187.95299999999997</v>
      </c>
      <c r="H17" s="437">
        <f>IFERROR('SG&amp;A_Quarterly'!H17,)</f>
        <v>46.326000000000001</v>
      </c>
      <c r="I17" s="438">
        <f>IFERROR(H17+'SG&amp;A_Quarterly'!K17,)</f>
        <v>58.676000000000002</v>
      </c>
      <c r="J17" s="438">
        <f>IFERROR(I17+'SG&amp;A_Quarterly'!N17,)</f>
        <v>144.78100000000001</v>
      </c>
      <c r="K17" s="439">
        <f>IFERROR(J17+'SG&amp;A_Quarterly'!Q17,)</f>
        <v>175.70699999999999</v>
      </c>
      <c r="L17" s="437">
        <f>IFERROR('SG&amp;A_Quarterly'!T17,)</f>
        <v>52.064</v>
      </c>
      <c r="M17" s="438">
        <f>IFERROR(L17+'SG&amp;A_Quarterly'!W17,)</f>
        <v>66.606999999999999</v>
      </c>
      <c r="N17" s="438">
        <f>IFERROR(M17+'SG&amp;A_Quarterly'!Z17,)</f>
        <v>157.80099999999999</v>
      </c>
      <c r="O17" s="439">
        <f>IFERROR(N17+'SG&amp;A_Quarterly'!AC17,)</f>
        <v>194.363</v>
      </c>
      <c r="P17" s="437">
        <f>IFERROR('SG&amp;A_Quarterly'!AF17,)</f>
        <v>24.027999999999999</v>
      </c>
      <c r="Q17" s="438">
        <f>IFERROR(P17+'SG&amp;A_Quarterly'!AI17,)</f>
        <v>35.004999999999995</v>
      </c>
      <c r="R17" s="438">
        <f>IFERROR(Q17+'SG&amp;A_Quarterly'!AL17,)</f>
        <v>133.596</v>
      </c>
      <c r="S17" s="439">
        <f>IFERROR(R17+'SG&amp;A_Quarterly'!AO17,)</f>
        <v>180.71100000000001</v>
      </c>
      <c r="T17" s="437">
        <f>IFERROR('SG&amp;A_Quarterly'!AR17,)</f>
        <v>56.387999999999998</v>
      </c>
      <c r="U17" s="438">
        <f>IFERROR(T17+'SG&amp;A_Quarterly'!AU17,)</f>
        <v>70.786233999999993</v>
      </c>
      <c r="V17" s="438">
        <f>IFERROR(U17+'SG&amp;A_Quarterly'!AX17,)</f>
        <v>244.02423399999998</v>
      </c>
      <c r="W17" s="439">
        <f>IFERROR(V17+'SG&amp;A_Quarterly'!BA17,)</f>
        <v>375.008915</v>
      </c>
      <c r="X17" s="437">
        <f>IFERROR('SG&amp;A_Quarterly'!BD17,)</f>
        <v>120.27807899999999</v>
      </c>
      <c r="Y17" s="438">
        <f>IFERROR(X17+'SG&amp;A_Quarterly'!BG17,)</f>
        <v>140.55493300000001</v>
      </c>
      <c r="Z17" s="438">
        <f>IFERROR(Y17+'SG&amp;A_Quarterly'!BJ17,)</f>
        <v>287.46477000000004</v>
      </c>
      <c r="AA17" s="439">
        <f>IFERROR(Z17+'SG&amp;A_Quarterly'!BM17,)</f>
        <v>418.02077000000008</v>
      </c>
      <c r="AB17" s="437">
        <f>IFERROR('SG&amp;A_Quarterly'!BP17,)</f>
        <v>153.55099999999999</v>
      </c>
      <c r="AC17" s="438">
        <f>IFERROR(AB17+'SG&amp;A_Quarterly'!BS17,)</f>
        <v>173.58099999999999</v>
      </c>
      <c r="AD17" s="438">
        <f>IFERROR(AC17+'SG&amp;A_Quarterly'!BV17,)</f>
        <v>370.11699999999996</v>
      </c>
      <c r="AE17" s="439">
        <f>IFERROR(AD17+'SG&amp;A_Quarterly'!BY17,)</f>
        <v>535.61699999999996</v>
      </c>
    </row>
    <row r="18" spans="1:31">
      <c r="A18" s="173">
        <f t="shared" si="0"/>
        <v>17</v>
      </c>
      <c r="B18" s="119" t="s">
        <v>116</v>
      </c>
      <c r="C18" s="120" t="s">
        <v>93</v>
      </c>
      <c r="D18" s="437">
        <f>'SG&amp;A_Quarterly'!D18</f>
        <v>77.096999999999994</v>
      </c>
      <c r="E18" s="438">
        <f>D18+'SG&amp;A_Quarterly'!E18</f>
        <v>123.399</v>
      </c>
      <c r="F18" s="438">
        <f>E18+'SG&amp;A_Quarterly'!F18</f>
        <v>161.76300000000001</v>
      </c>
      <c r="G18" s="439">
        <f>F18+'SG&amp;A_Quarterly'!G18</f>
        <v>196.27600000000001</v>
      </c>
      <c r="H18" s="437">
        <f>IFERROR('SG&amp;A_Quarterly'!H18,)</f>
        <v>3.7589999999999999</v>
      </c>
      <c r="I18" s="438">
        <f>IFERROR(H18+'SG&amp;A_Quarterly'!K18,)</f>
        <v>9.1739999999999995</v>
      </c>
      <c r="J18" s="438">
        <f>IFERROR(I18+'SG&amp;A_Quarterly'!N18,)</f>
        <v>14.222999999999999</v>
      </c>
      <c r="K18" s="439">
        <f>IFERROR(J18+'SG&amp;A_Quarterly'!Q18,)</f>
        <v>63.287999999999997</v>
      </c>
      <c r="L18" s="437">
        <f>IFERROR('SG&amp;A_Quarterly'!T18,)</f>
        <v>5.165</v>
      </c>
      <c r="M18" s="438">
        <f>IFERROR(L18+'SG&amp;A_Quarterly'!W18,)</f>
        <v>8.0419999999999998</v>
      </c>
      <c r="N18" s="438">
        <f>IFERROR(M18+'SG&amp;A_Quarterly'!Z18,)</f>
        <v>9.7940000000000005</v>
      </c>
      <c r="O18" s="439">
        <f>IFERROR(N18+'SG&amp;A_Quarterly'!AC18,)</f>
        <v>11.507000000000001</v>
      </c>
      <c r="P18" s="437">
        <f>IFERROR('SG&amp;A_Quarterly'!AF18,)</f>
        <v>1.29</v>
      </c>
      <c r="Q18" s="438">
        <f>IFERROR(P18+'SG&amp;A_Quarterly'!AI18,)</f>
        <v>2.5910000000000002</v>
      </c>
      <c r="R18" s="438">
        <f>IFERROR(Q18+'SG&amp;A_Quarterly'!AL18,)</f>
        <v>3.9330000000000003</v>
      </c>
      <c r="S18" s="439">
        <f>IFERROR(R18+'SG&amp;A_Quarterly'!AO18,)</f>
        <v>5.3230000000000004</v>
      </c>
      <c r="T18" s="437">
        <f>IFERROR('SG&amp;A_Quarterly'!AR18,)</f>
        <v>1.4219999999999999</v>
      </c>
      <c r="U18" s="438">
        <f>IFERROR(T18+'SG&amp;A_Quarterly'!AU18,)</f>
        <v>2.8506</v>
      </c>
      <c r="V18" s="438">
        <f>IFERROR(U18+'SG&amp;A_Quarterly'!AX18,)</f>
        <v>4.3163999999999998</v>
      </c>
      <c r="W18" s="439">
        <f>IFERROR(V18+'SG&amp;A_Quarterly'!BA18,)</f>
        <v>5.7470999999999997</v>
      </c>
      <c r="X18" s="437">
        <f>IFERROR('SG&amp;A_Quarterly'!BD18,)</f>
        <v>3.39635</v>
      </c>
      <c r="Y18" s="438">
        <f>IFERROR(X18+'SG&amp;A_Quarterly'!BG18,)</f>
        <v>8.8019999999999996</v>
      </c>
      <c r="Z18" s="438">
        <f>IFERROR(Y18+'SG&amp;A_Quarterly'!BJ18,)</f>
        <v>11.514441999999999</v>
      </c>
      <c r="AA18" s="439">
        <f>IFERROR(Z18+'SG&amp;A_Quarterly'!BM18,)</f>
        <v>12.551441999999998</v>
      </c>
      <c r="AB18" s="437">
        <f>IFERROR('SG&amp;A_Quarterly'!BP18,)</f>
        <v>3.0880000000000001</v>
      </c>
      <c r="AC18" s="438">
        <f>IFERROR(AB18+'SG&amp;A_Quarterly'!BS18,)</f>
        <v>6.5869999999999997</v>
      </c>
      <c r="AD18" s="438">
        <f>IFERROR(AC18+'SG&amp;A_Quarterly'!BV18,)</f>
        <v>11.923999999999999</v>
      </c>
      <c r="AE18" s="439">
        <f>IFERROR(AD18+'SG&amp;A_Quarterly'!BY18,)</f>
        <v>33.686</v>
      </c>
    </row>
    <row r="19" spans="1:31">
      <c r="A19" s="173">
        <f t="shared" si="0"/>
        <v>18</v>
      </c>
      <c r="B19" s="119" t="s">
        <v>250</v>
      </c>
      <c r="C19" s="120" t="s">
        <v>114</v>
      </c>
      <c r="D19" s="437">
        <f>'SG&amp;A_Quarterly'!D19</f>
        <v>0</v>
      </c>
      <c r="E19" s="438">
        <f>D19+'SG&amp;A_Quarterly'!E19</f>
        <v>5.9420000000000002</v>
      </c>
      <c r="F19" s="438">
        <f>E19+'SG&amp;A_Quarterly'!F19</f>
        <v>9.4969999999999999</v>
      </c>
      <c r="G19" s="439">
        <f>F19+'SG&amp;A_Quarterly'!G19</f>
        <v>13.612</v>
      </c>
      <c r="H19" s="437">
        <f>IFERROR('SG&amp;A_Quarterly'!H19,)</f>
        <v>2.6709999999999998</v>
      </c>
      <c r="I19" s="438">
        <f>IFERROR(H19+'SG&amp;A_Quarterly'!K19,)</f>
        <v>2.702</v>
      </c>
      <c r="J19" s="438">
        <f>IFERROR(I19+'SG&amp;A_Quarterly'!N19,)</f>
        <v>7.1920000000000002</v>
      </c>
      <c r="K19" s="439">
        <f>IFERROR(J19+'SG&amp;A_Quarterly'!Q19,)</f>
        <v>9.23</v>
      </c>
      <c r="L19" s="437">
        <f>IFERROR('SG&amp;A_Quarterly'!T19,)</f>
        <v>0.155</v>
      </c>
      <c r="M19" s="438">
        <f>IFERROR(L19+'SG&amp;A_Quarterly'!W19,)</f>
        <v>3.8179999999999996</v>
      </c>
      <c r="N19" s="438">
        <f>IFERROR(M19+'SG&amp;A_Quarterly'!Z19,)</f>
        <v>7.0449999999999999</v>
      </c>
      <c r="O19" s="439">
        <f>IFERROR(N19+'SG&amp;A_Quarterly'!AC19,)</f>
        <v>8.7129999999999992</v>
      </c>
      <c r="P19" s="437">
        <f>IFERROR('SG&amp;A_Quarterly'!AF19,)</f>
        <v>35.46</v>
      </c>
      <c r="Q19" s="438">
        <f>IFERROR(P19+'SG&amp;A_Quarterly'!AI19,)</f>
        <v>36.496000000000002</v>
      </c>
      <c r="R19" s="438">
        <f>IFERROR(Q19+'SG&amp;A_Quarterly'!AL19,)</f>
        <v>37.587000000000003</v>
      </c>
      <c r="S19" s="439">
        <f>IFERROR(R19+'SG&amp;A_Quarterly'!AO19,)</f>
        <v>39.811000000000007</v>
      </c>
      <c r="T19" s="437">
        <f>IFERROR('SG&amp;A_Quarterly'!AR19,)</f>
        <v>4.8040000000000003</v>
      </c>
      <c r="U19" s="438">
        <f>IFERROR(T19+'SG&amp;A_Quarterly'!AU19,)</f>
        <v>9.3760740000000009</v>
      </c>
      <c r="V19" s="438">
        <f>IFERROR(U19+'SG&amp;A_Quarterly'!AX19,)</f>
        <v>9.7810740000000003</v>
      </c>
      <c r="W19" s="439">
        <f>IFERROR(V19+'SG&amp;A_Quarterly'!BA19,)</f>
        <v>69.527923000000001</v>
      </c>
      <c r="X19" s="437">
        <f>IFERROR('SG&amp;A_Quarterly'!BD19,)</f>
        <v>18.807259999999999</v>
      </c>
      <c r="Y19" s="438">
        <f>IFERROR(X19+'SG&amp;A_Quarterly'!BG19,)</f>
        <v>36.763338000000005</v>
      </c>
      <c r="Z19" s="438">
        <f>IFERROR(Y19+'SG&amp;A_Quarterly'!BJ19,)</f>
        <v>48.208467000000006</v>
      </c>
      <c r="AA19" s="439">
        <f>IFERROR(Z19+'SG&amp;A_Quarterly'!BM19,)</f>
        <v>52.887467000000008</v>
      </c>
      <c r="AB19" s="437">
        <f>IFERROR('SG&amp;A_Quarterly'!BP19,)</f>
        <v>4.37</v>
      </c>
      <c r="AC19" s="438">
        <f>IFERROR(AB19+'SG&amp;A_Quarterly'!BS19,)</f>
        <v>7.2330000000000005</v>
      </c>
      <c r="AD19" s="438">
        <f>IFERROR(AC19+'SG&amp;A_Quarterly'!BV19,)</f>
        <v>30.507000000000001</v>
      </c>
      <c r="AE19" s="439">
        <f>IFERROR(AD19+'SG&amp;A_Quarterly'!BY19,)</f>
        <v>90.287999999999997</v>
      </c>
    </row>
    <row r="20" spans="1:31">
      <c r="A20" s="173">
        <f t="shared" si="0"/>
        <v>19</v>
      </c>
      <c r="B20" s="119" t="s">
        <v>251</v>
      </c>
      <c r="C20" s="120" t="s">
        <v>115</v>
      </c>
      <c r="D20" s="437">
        <f>'SG&amp;A_Quarterly'!D20</f>
        <v>2.9729999999999999</v>
      </c>
      <c r="E20" s="438">
        <f>D20+'SG&amp;A_Quarterly'!E20</f>
        <v>16.468</v>
      </c>
      <c r="F20" s="438">
        <f>E20+'SG&amp;A_Quarterly'!F20</f>
        <v>20.395</v>
      </c>
      <c r="G20" s="439">
        <f>F20+'SG&amp;A_Quarterly'!G20</f>
        <v>38.451000000000001</v>
      </c>
      <c r="H20" s="437">
        <f>IFERROR('SG&amp;A_Quarterly'!H20,)</f>
        <v>4.6740000000000004</v>
      </c>
      <c r="I20" s="438">
        <f>IFERROR(H20+'SG&amp;A_Quarterly'!K20,)</f>
        <v>20.385999999999999</v>
      </c>
      <c r="J20" s="438">
        <f>IFERROR(I20+'SG&amp;A_Quarterly'!N20,)</f>
        <v>30.856000000000002</v>
      </c>
      <c r="K20" s="439">
        <f>IFERROR(J20+'SG&amp;A_Quarterly'!Q20,)</f>
        <v>41.147000000000006</v>
      </c>
      <c r="L20" s="437">
        <f>IFERROR('SG&amp;A_Quarterly'!T20,)</f>
        <v>15.972</v>
      </c>
      <c r="M20" s="438">
        <f>IFERROR(L20+'SG&amp;A_Quarterly'!W20,)</f>
        <v>17.588000000000001</v>
      </c>
      <c r="N20" s="438">
        <f>IFERROR(M20+'SG&amp;A_Quarterly'!Z20,)</f>
        <v>23.913</v>
      </c>
      <c r="O20" s="439">
        <f>IFERROR(N20+'SG&amp;A_Quarterly'!AC20,)</f>
        <v>27.54</v>
      </c>
      <c r="P20" s="437">
        <f>IFERROR('SG&amp;A_Quarterly'!AF20,)</f>
        <v>4.2809999999999997</v>
      </c>
      <c r="Q20" s="438">
        <f>IFERROR(P20+'SG&amp;A_Quarterly'!AI20,)</f>
        <v>8.8260000000000005</v>
      </c>
      <c r="R20" s="438">
        <f>IFERROR(Q20+'SG&amp;A_Quarterly'!AL20,)</f>
        <v>21.167000000000002</v>
      </c>
      <c r="S20" s="439">
        <f>IFERROR(R20+'SG&amp;A_Quarterly'!AO20,)</f>
        <v>33.751000000000005</v>
      </c>
      <c r="T20" s="437">
        <f>IFERROR('SG&amp;A_Quarterly'!AR20,)</f>
        <v>9.6389999999999993</v>
      </c>
      <c r="U20" s="438">
        <f>IFERROR(T20+'SG&amp;A_Quarterly'!AU20,)</f>
        <v>26.525822999999999</v>
      </c>
      <c r="V20" s="438">
        <f>IFERROR(U20+'SG&amp;A_Quarterly'!AX20,)</f>
        <v>46.696795999999999</v>
      </c>
      <c r="W20" s="439">
        <f>IFERROR(V20+'SG&amp;A_Quarterly'!BA20,)</f>
        <v>90.979075999999992</v>
      </c>
      <c r="X20" s="437">
        <f>IFERROR('SG&amp;A_Quarterly'!BD20,)</f>
        <v>19.556207999999998</v>
      </c>
      <c r="Y20" s="438">
        <f>IFERROR(X20+'SG&amp;A_Quarterly'!BG20,)</f>
        <v>33.128249999999994</v>
      </c>
      <c r="Z20" s="438">
        <f>IFERROR(Y20+'SG&amp;A_Quarterly'!BJ20,)</f>
        <v>48.464623999999993</v>
      </c>
      <c r="AA20" s="439">
        <f>IFERROR(Z20+'SG&amp;A_Quarterly'!BM20,)</f>
        <v>67.520623999999998</v>
      </c>
      <c r="AB20" s="437">
        <f>IFERROR('SG&amp;A_Quarterly'!BP20,)</f>
        <v>17.312000000000001</v>
      </c>
      <c r="AC20" s="438">
        <f>IFERROR(AB20+'SG&amp;A_Quarterly'!BS20,)</f>
        <v>33.480000000000004</v>
      </c>
      <c r="AD20" s="438">
        <f>IFERROR(AC20+'SG&amp;A_Quarterly'!BV20,)</f>
        <v>50.373000000000005</v>
      </c>
      <c r="AE20" s="439">
        <f>IFERROR(AD20+'SG&amp;A_Quarterly'!BY20,)</f>
        <v>73.372</v>
      </c>
    </row>
    <row r="21" spans="1:31">
      <c r="A21" s="173">
        <f t="shared" si="0"/>
        <v>20</v>
      </c>
      <c r="B21" s="119" t="s">
        <v>252</v>
      </c>
      <c r="C21" s="120" t="s">
        <v>278</v>
      </c>
      <c r="D21" s="437">
        <f>'SG&amp;A_Quarterly'!D21</f>
        <v>11.45</v>
      </c>
      <c r="E21" s="438">
        <f>D21+'SG&amp;A_Quarterly'!E21</f>
        <v>22.488999999999997</v>
      </c>
      <c r="F21" s="438">
        <f>E21+'SG&amp;A_Quarterly'!F21</f>
        <v>34.711999999999996</v>
      </c>
      <c r="G21" s="439">
        <f>F21+'SG&amp;A_Quarterly'!G21</f>
        <v>58.116999999999997</v>
      </c>
      <c r="H21" s="437">
        <f>IFERROR('SG&amp;A_Quarterly'!H21,)</f>
        <v>23.681000000000001</v>
      </c>
      <c r="I21" s="438">
        <f>IFERROR(H21+'SG&amp;A_Quarterly'!K21,)</f>
        <v>51.406999999999996</v>
      </c>
      <c r="J21" s="438">
        <f>IFERROR(I21+'SG&amp;A_Quarterly'!N21,)</f>
        <v>82.962999999999994</v>
      </c>
      <c r="K21" s="439">
        <f>IFERROR(J21+'SG&amp;A_Quarterly'!Q21,)</f>
        <v>119.28</v>
      </c>
      <c r="L21" s="437">
        <f>IFERROR('SG&amp;A_Quarterly'!T21,)</f>
        <v>32.064</v>
      </c>
      <c r="M21" s="438">
        <f>IFERROR(L21+'SG&amp;A_Quarterly'!W21,)</f>
        <v>63.254000000000005</v>
      </c>
      <c r="N21" s="438">
        <f>IFERROR(M21+'SG&amp;A_Quarterly'!Z21,)</f>
        <v>95.789000000000001</v>
      </c>
      <c r="O21" s="439">
        <f>IFERROR(N21+'SG&amp;A_Quarterly'!AC21,)</f>
        <v>124.229</v>
      </c>
      <c r="P21" s="437">
        <f>IFERROR('SG&amp;A_Quarterly'!AF21,)</f>
        <v>34.915999999999997</v>
      </c>
      <c r="Q21" s="438">
        <f>IFERROR(P21+'SG&amp;A_Quarterly'!AI21,)</f>
        <v>76.924000000000007</v>
      </c>
      <c r="R21" s="438">
        <f>IFERROR(Q21+'SG&amp;A_Quarterly'!AL21,)</f>
        <v>121.30700000000002</v>
      </c>
      <c r="S21" s="439">
        <f>IFERROR(R21+'SG&amp;A_Quarterly'!AO21,)</f>
        <v>162.57600000000002</v>
      </c>
      <c r="T21" s="437">
        <f>IFERROR('SG&amp;A_Quarterly'!AR21,)</f>
        <v>44.570999999999998</v>
      </c>
      <c r="U21" s="438">
        <f>IFERROR(T21+'SG&amp;A_Quarterly'!AU21,)</f>
        <v>98.418982</v>
      </c>
      <c r="V21" s="438">
        <f>IFERROR(U21+'SG&amp;A_Quarterly'!AX21,)</f>
        <v>142.870159</v>
      </c>
      <c r="W21" s="439">
        <f>IFERROR(V21+'SG&amp;A_Quarterly'!BA21,)</f>
        <v>194.30017800000002</v>
      </c>
      <c r="X21" s="437">
        <f>IFERROR('SG&amp;A_Quarterly'!BD21,)</f>
        <v>44.444368000000004</v>
      </c>
      <c r="Y21" s="438">
        <f>IFERROR(X21+'SG&amp;A_Quarterly'!BG21,)</f>
        <v>95.263418000000001</v>
      </c>
      <c r="Z21" s="438">
        <f>IFERROR(Y21+'SG&amp;A_Quarterly'!BJ21,)</f>
        <v>149.11260099999998</v>
      </c>
      <c r="AA21" s="439">
        <f>IFERROR(Z21+'SG&amp;A_Quarterly'!BM21,)</f>
        <v>205.48060099999998</v>
      </c>
      <c r="AB21" s="437">
        <f>IFERROR('SG&amp;A_Quarterly'!BP21,)</f>
        <v>55.029000000000003</v>
      </c>
      <c r="AC21" s="438">
        <f>IFERROR(AB21+'SG&amp;A_Quarterly'!BS21,)</f>
        <v>119.173</v>
      </c>
      <c r="AD21" s="438">
        <f>IFERROR(AC21+'SG&amp;A_Quarterly'!BV21,)</f>
        <v>177.27600000000001</v>
      </c>
      <c r="AE21" s="439">
        <f>IFERROR(AD21+'SG&amp;A_Quarterly'!BY21,)</f>
        <v>256.11500000000001</v>
      </c>
    </row>
    <row r="22" spans="1:31">
      <c r="A22" s="173">
        <f t="shared" si="0"/>
        <v>21</v>
      </c>
      <c r="B22" s="119" t="s">
        <v>253</v>
      </c>
      <c r="C22" s="120" t="s">
        <v>279</v>
      </c>
      <c r="D22" s="437">
        <f>'SG&amp;A_Quarterly'!D22</f>
        <v>66.174000000000007</v>
      </c>
      <c r="E22" s="438">
        <f>D22+'SG&amp;A_Quarterly'!E22</f>
        <v>185.35300000000001</v>
      </c>
      <c r="F22" s="438">
        <f>E22+'SG&amp;A_Quarterly'!F22</f>
        <v>230.33100000000002</v>
      </c>
      <c r="G22" s="439">
        <f>F22+'SG&amp;A_Quarterly'!G22</f>
        <v>326.06299999999999</v>
      </c>
      <c r="H22" s="437">
        <f>IFERROR('SG&amp;A_Quarterly'!H22,)</f>
        <v>71.778000000000006</v>
      </c>
      <c r="I22" s="438">
        <f>IFERROR(H22+'SG&amp;A_Quarterly'!K22,)</f>
        <v>168.51400000000001</v>
      </c>
      <c r="J22" s="438">
        <f>IFERROR(I22+'SG&amp;A_Quarterly'!N22,)</f>
        <v>244.06400000000002</v>
      </c>
      <c r="K22" s="439">
        <f>IFERROR(J22+'SG&amp;A_Quarterly'!Q22,)</f>
        <v>306.47500000000002</v>
      </c>
      <c r="L22" s="437">
        <f>IFERROR('SG&amp;A_Quarterly'!T22,)</f>
        <v>51.901000000000003</v>
      </c>
      <c r="M22" s="438">
        <f>IFERROR(L22+'SG&amp;A_Quarterly'!W22,)</f>
        <v>110.48</v>
      </c>
      <c r="N22" s="438">
        <f>IFERROR(M22+'SG&amp;A_Quarterly'!Z22,)</f>
        <v>142.62100000000001</v>
      </c>
      <c r="O22" s="439">
        <f>IFERROR(N22+'SG&amp;A_Quarterly'!AC22,)</f>
        <v>179.45400000000001</v>
      </c>
      <c r="P22" s="437">
        <f>IFERROR('SG&amp;A_Quarterly'!AF22,)</f>
        <v>28.547000000000001</v>
      </c>
      <c r="Q22" s="438">
        <f>IFERROR(P22+'SG&amp;A_Quarterly'!AI22,)</f>
        <v>54.219000000000001</v>
      </c>
      <c r="R22" s="438">
        <f>IFERROR(Q22+'SG&amp;A_Quarterly'!AL22,)</f>
        <v>79.021000000000001</v>
      </c>
      <c r="S22" s="439">
        <f>IFERROR(R22+'SG&amp;A_Quarterly'!AO22,)</f>
        <v>121.602</v>
      </c>
      <c r="T22" s="437">
        <f>IFERROR('SG&amp;A_Quarterly'!AR22,)</f>
        <v>73.370999999999995</v>
      </c>
      <c r="U22" s="438">
        <f>IFERROR(T22+'SG&amp;A_Quarterly'!AU22,)</f>
        <v>164.45630299999999</v>
      </c>
      <c r="V22" s="438">
        <f>IFERROR(U22+'SG&amp;A_Quarterly'!AX22,)</f>
        <v>244.56790799999999</v>
      </c>
      <c r="W22" s="439">
        <f>IFERROR(V22+'SG&amp;A_Quarterly'!BA22,)</f>
        <v>398.529855</v>
      </c>
      <c r="X22" s="437">
        <f>IFERROR('SG&amp;A_Quarterly'!BD22,)</f>
        <v>131.20969699999998</v>
      </c>
      <c r="Y22" s="438">
        <f>IFERROR(X22+'SG&amp;A_Quarterly'!BG22,)</f>
        <v>262.22530799999998</v>
      </c>
      <c r="Z22" s="438">
        <f>IFERROR(Y22+'SG&amp;A_Quarterly'!BJ22,)</f>
        <v>341.27546100000001</v>
      </c>
      <c r="AA22" s="439">
        <f>IFERROR(Z22+'SG&amp;A_Quarterly'!BM22,)</f>
        <v>407.39146099999999</v>
      </c>
      <c r="AB22" s="437">
        <f>IFERROR('SG&amp;A_Quarterly'!BP22,)</f>
        <v>74.62</v>
      </c>
      <c r="AC22" s="438">
        <f>IFERROR(AB22+'SG&amp;A_Quarterly'!BS22,)</f>
        <v>151.74</v>
      </c>
      <c r="AD22" s="438">
        <f>IFERROR(AC22+'SG&amp;A_Quarterly'!BV22,)</f>
        <v>263.25700000000001</v>
      </c>
      <c r="AE22" s="439">
        <f>IFERROR(AD22+'SG&amp;A_Quarterly'!BY22,)</f>
        <v>407.01800000000003</v>
      </c>
    </row>
    <row r="23" spans="1:31">
      <c r="A23" s="173">
        <f t="shared" si="0"/>
        <v>22</v>
      </c>
      <c r="B23" s="119" t="s">
        <v>254</v>
      </c>
      <c r="C23" s="120" t="s">
        <v>271</v>
      </c>
      <c r="D23" s="437">
        <f>'SG&amp;A_Quarterly'!D23</f>
        <v>0.874</v>
      </c>
      <c r="E23" s="438">
        <f>D23+'SG&amp;A_Quarterly'!E23</f>
        <v>3.7120000000000002</v>
      </c>
      <c r="F23" s="438">
        <f>E23+'SG&amp;A_Quarterly'!F23</f>
        <v>7.0890000000000004</v>
      </c>
      <c r="G23" s="439">
        <f>F23+'SG&amp;A_Quarterly'!G23</f>
        <v>7.4930000000000003</v>
      </c>
      <c r="H23" s="437">
        <f>IFERROR('SG&amp;A_Quarterly'!H23,)</f>
        <v>2.2000000000000002</v>
      </c>
      <c r="I23" s="438">
        <f>IFERROR(H23+'SG&amp;A_Quarterly'!K23,)</f>
        <v>4.008</v>
      </c>
      <c r="J23" s="438">
        <f>IFERROR(I23+'SG&amp;A_Quarterly'!N23,)</f>
        <v>6.0630000000000006</v>
      </c>
      <c r="K23" s="439">
        <f>IFERROR(J23+'SG&amp;A_Quarterly'!Q23,)</f>
        <v>8.7900000000000009</v>
      </c>
      <c r="L23" s="437">
        <f>IFERROR('SG&amp;A_Quarterly'!T23,)</f>
        <v>1.6020000000000001</v>
      </c>
      <c r="M23" s="438">
        <f>IFERROR(L23+'SG&amp;A_Quarterly'!W23,)</f>
        <v>4.8719999999999999</v>
      </c>
      <c r="N23" s="438">
        <f>IFERROR(M23+'SG&amp;A_Quarterly'!Z23,)</f>
        <v>6.4589999999999996</v>
      </c>
      <c r="O23" s="439">
        <f>IFERROR(N23+'SG&amp;A_Quarterly'!AC23,)</f>
        <v>9.2029999999999994</v>
      </c>
      <c r="P23" s="437">
        <f>IFERROR('SG&amp;A_Quarterly'!AF23,)</f>
        <v>0.38800000000000001</v>
      </c>
      <c r="Q23" s="438">
        <f>IFERROR(P23+'SG&amp;A_Quarterly'!AI23,)</f>
        <v>2.1</v>
      </c>
      <c r="R23" s="438">
        <f>IFERROR(Q23+'SG&amp;A_Quarterly'!AL23,)</f>
        <v>2.39</v>
      </c>
      <c r="S23" s="439">
        <f>IFERROR(R23+'SG&amp;A_Quarterly'!AO23,)</f>
        <v>4.43</v>
      </c>
      <c r="T23" s="437">
        <f>IFERROR('SG&amp;A_Quarterly'!AR23,)</f>
        <v>0.94499999999999995</v>
      </c>
      <c r="U23" s="438">
        <f>IFERROR(T23+'SG&amp;A_Quarterly'!AU23,)</f>
        <v>3.1879949999999999</v>
      </c>
      <c r="V23" s="438">
        <f>IFERROR(U23+'SG&amp;A_Quarterly'!AX23,)</f>
        <v>4.1569950000000002</v>
      </c>
      <c r="W23" s="439">
        <f>IFERROR(V23+'SG&amp;A_Quarterly'!BA23,)</f>
        <v>4.674995</v>
      </c>
      <c r="X23" s="437">
        <f>IFERROR('SG&amp;A_Quarterly'!BD23,)</f>
        <v>1.4710000000000001</v>
      </c>
      <c r="Y23" s="438">
        <f>IFERROR(X23+'SG&amp;A_Quarterly'!BG23,)</f>
        <v>6.1210000000000004</v>
      </c>
      <c r="Z23" s="438">
        <f>IFERROR(Y23+'SG&amp;A_Quarterly'!BJ23,)</f>
        <v>12.245335000000001</v>
      </c>
      <c r="AA23" s="439">
        <f>IFERROR(Z23+'SG&amp;A_Quarterly'!BM23,)</f>
        <v>15.806335000000001</v>
      </c>
      <c r="AB23" s="437">
        <f>IFERROR('SG&amp;A_Quarterly'!BP23,)</f>
        <v>7.9550000000000001</v>
      </c>
      <c r="AC23" s="438">
        <f>IFERROR(AB23+'SG&amp;A_Quarterly'!BS23,)</f>
        <v>32.075000000000003</v>
      </c>
      <c r="AD23" s="438">
        <f>IFERROR(AC23+'SG&amp;A_Quarterly'!BV23,)</f>
        <v>33.516000000000005</v>
      </c>
      <c r="AE23" s="439">
        <f>IFERROR(AD23+'SG&amp;A_Quarterly'!BY23,)</f>
        <v>41.975000000000009</v>
      </c>
    </row>
    <row r="24" spans="1:31">
      <c r="A24" s="173">
        <f t="shared" si="0"/>
        <v>23</v>
      </c>
      <c r="B24" s="119" t="s">
        <v>255</v>
      </c>
      <c r="C24" s="120" t="s">
        <v>256</v>
      </c>
      <c r="D24" s="437">
        <f>'SG&amp;A_Quarterly'!D24</f>
        <v>29.02</v>
      </c>
      <c r="E24" s="438">
        <f>D24+'SG&amp;A_Quarterly'!E24</f>
        <v>67.477999999999994</v>
      </c>
      <c r="F24" s="438">
        <f>E24+'SG&amp;A_Quarterly'!F24</f>
        <v>99.626000000000005</v>
      </c>
      <c r="G24" s="439">
        <f>F24+'SG&amp;A_Quarterly'!G24</f>
        <v>153.51600000000002</v>
      </c>
      <c r="H24" s="437">
        <f>IFERROR('SG&amp;A_Quarterly'!H24,)</f>
        <v>48.000999999999998</v>
      </c>
      <c r="I24" s="438">
        <f>IFERROR(H24+'SG&amp;A_Quarterly'!K24,)</f>
        <v>100.404</v>
      </c>
      <c r="J24" s="438">
        <f>IFERROR(I24+'SG&amp;A_Quarterly'!N24,)</f>
        <v>141.358</v>
      </c>
      <c r="K24" s="439">
        <f>IFERROR(J24+'SG&amp;A_Quarterly'!Q24,)</f>
        <v>199.42500000000001</v>
      </c>
      <c r="L24" s="437">
        <f>IFERROR('SG&amp;A_Quarterly'!T24,)</f>
        <v>57.42</v>
      </c>
      <c r="M24" s="438">
        <f>IFERROR(L24+'SG&amp;A_Quarterly'!W24,)</f>
        <v>118.13900000000001</v>
      </c>
      <c r="N24" s="438">
        <f>IFERROR(M24+'SG&amp;A_Quarterly'!Z24,)</f>
        <v>147.40100000000001</v>
      </c>
      <c r="O24" s="439">
        <f>IFERROR(N24+'SG&amp;A_Quarterly'!AC24,)</f>
        <v>190.55799999999999</v>
      </c>
      <c r="P24" s="437">
        <f>IFERROR('SG&amp;A_Quarterly'!AF24,)</f>
        <v>102.057</v>
      </c>
      <c r="Q24" s="438">
        <f>IFERROR(P24+'SG&amp;A_Quarterly'!AI24,)</f>
        <v>118.55200000000001</v>
      </c>
      <c r="R24" s="438">
        <f>IFERROR(Q24+'SG&amp;A_Quarterly'!AL24,)</f>
        <v>129.14400000000001</v>
      </c>
      <c r="S24" s="439">
        <f>IFERROR(R24+'SG&amp;A_Quarterly'!AO24,)</f>
        <v>263.76</v>
      </c>
      <c r="T24" s="437">
        <f>IFERROR('SG&amp;A_Quarterly'!AR24,)</f>
        <v>129.94999999999999</v>
      </c>
      <c r="U24" s="438">
        <f>IFERROR(T24+'SG&amp;A_Quarterly'!AU24,)</f>
        <v>155.47451999999998</v>
      </c>
      <c r="V24" s="438">
        <f>IFERROR(U24+'SG&amp;A_Quarterly'!AX24,)</f>
        <v>204.75540899999999</v>
      </c>
      <c r="W24" s="439">
        <f>IFERROR(V24+'SG&amp;A_Quarterly'!BA24,)</f>
        <v>270.25355500000001</v>
      </c>
      <c r="X24" s="437">
        <f>IFERROR('SG&amp;A_Quarterly'!BD24,)</f>
        <v>64.948830000000001</v>
      </c>
      <c r="Y24" s="438">
        <f>IFERROR(X24+'SG&amp;A_Quarterly'!BG24,)</f>
        <v>123.71060900000001</v>
      </c>
      <c r="Z24" s="438">
        <f>IFERROR(Y24+'SG&amp;A_Quarterly'!BJ24,)</f>
        <v>142.96912700000001</v>
      </c>
      <c r="AA24" s="439">
        <f>IFERROR(Z24+'SG&amp;A_Quarterly'!BM24,)</f>
        <v>229.60412700000001</v>
      </c>
      <c r="AB24" s="437">
        <f>IFERROR('SG&amp;A_Quarterly'!BP24,)</f>
        <v>96.108000000000004</v>
      </c>
      <c r="AC24" s="438">
        <f>IFERROR(AB24+'SG&amp;A_Quarterly'!BS24,)</f>
        <v>146.88499999999999</v>
      </c>
      <c r="AD24" s="438">
        <f>IFERROR(AC24+'SG&amp;A_Quarterly'!BV24,)</f>
        <v>291.21199999999999</v>
      </c>
      <c r="AE24" s="439">
        <f>IFERROR(AD24+'SG&amp;A_Quarterly'!BY24,)</f>
        <v>432.92899999999997</v>
      </c>
    </row>
    <row r="25" spans="1:31">
      <c r="A25" s="173">
        <f t="shared" si="0"/>
        <v>24</v>
      </c>
      <c r="B25" s="119" t="s">
        <v>257</v>
      </c>
      <c r="C25" s="120" t="s">
        <v>272</v>
      </c>
      <c r="D25" s="437">
        <f>'SG&amp;A_Quarterly'!D25</f>
        <v>8.7149999999999999</v>
      </c>
      <c r="E25" s="438">
        <f>D25+'SG&amp;A_Quarterly'!E25</f>
        <v>17.224</v>
      </c>
      <c r="F25" s="438">
        <f>E25+'SG&amp;A_Quarterly'!F25</f>
        <v>26.494</v>
      </c>
      <c r="G25" s="439">
        <f>F25+'SG&amp;A_Quarterly'!G25</f>
        <v>38.475000000000001</v>
      </c>
      <c r="H25" s="437">
        <f>IFERROR('SG&amp;A_Quarterly'!H25,)</f>
        <v>13.058999999999999</v>
      </c>
      <c r="I25" s="438">
        <f>IFERROR(H25+'SG&amp;A_Quarterly'!K25,)</f>
        <v>25.722999999999999</v>
      </c>
      <c r="J25" s="438">
        <f>IFERROR(I25+'SG&amp;A_Quarterly'!N25,)</f>
        <v>37.578000000000003</v>
      </c>
      <c r="K25" s="439">
        <f>IFERROR(J25+'SG&amp;A_Quarterly'!Q25,)</f>
        <v>48.650000000000006</v>
      </c>
      <c r="L25" s="437">
        <f>IFERROR('SG&amp;A_Quarterly'!T25,)</f>
        <v>7.4219999999999997</v>
      </c>
      <c r="M25" s="438">
        <f>IFERROR(L25+'SG&amp;A_Quarterly'!W25,)</f>
        <v>12.696999999999999</v>
      </c>
      <c r="N25" s="438">
        <f>IFERROR(M25+'SG&amp;A_Quarterly'!Z25,)</f>
        <v>18.332000000000001</v>
      </c>
      <c r="O25" s="439">
        <f>IFERROR(N25+'SG&amp;A_Quarterly'!AC25,)</f>
        <v>26.234000000000002</v>
      </c>
      <c r="P25" s="437">
        <f>IFERROR('SG&amp;A_Quarterly'!AF25,)</f>
        <v>2.8879999999999999</v>
      </c>
      <c r="Q25" s="438">
        <f>IFERROR(P25+'SG&amp;A_Quarterly'!AI25,)</f>
        <v>6.2029999999999994</v>
      </c>
      <c r="R25" s="438">
        <f>IFERROR(Q25+'SG&amp;A_Quarterly'!AL25,)</f>
        <v>8.9349999999999987</v>
      </c>
      <c r="S25" s="439">
        <f>IFERROR(R25+'SG&amp;A_Quarterly'!AO25,)</f>
        <v>13.427</v>
      </c>
      <c r="T25" s="437">
        <f>IFERROR('SG&amp;A_Quarterly'!AR25,)</f>
        <v>4.5759999999999996</v>
      </c>
      <c r="U25" s="438">
        <f>IFERROR(T25+'SG&amp;A_Quarterly'!AU25,)</f>
        <v>7.9400899999999996</v>
      </c>
      <c r="V25" s="438">
        <f>IFERROR(U25+'SG&amp;A_Quarterly'!AX25,)</f>
        <v>12.271656</v>
      </c>
      <c r="W25" s="439">
        <f>IFERROR(V25+'SG&amp;A_Quarterly'!BA25,)</f>
        <v>22.552302000000001</v>
      </c>
      <c r="X25" s="437">
        <f>IFERROR('SG&amp;A_Quarterly'!BD25,)</f>
        <v>5.4849489999999994</v>
      </c>
      <c r="Y25" s="438">
        <f>IFERROR(X25+'SG&amp;A_Quarterly'!BG25,)</f>
        <v>8.9383289999999995</v>
      </c>
      <c r="Z25" s="438">
        <f>IFERROR(Y25+'SG&amp;A_Quarterly'!BJ25,)</f>
        <v>15.462865000000001</v>
      </c>
      <c r="AA25" s="439">
        <f>IFERROR(Z25+'SG&amp;A_Quarterly'!BM25,)</f>
        <v>19.398865000000001</v>
      </c>
      <c r="AB25" s="437">
        <f>IFERROR('SG&amp;A_Quarterly'!BP25,)</f>
        <v>5.0010000000000003</v>
      </c>
      <c r="AC25" s="438">
        <f>IFERROR(AB25+'SG&amp;A_Quarterly'!BS25,)</f>
        <v>9.6280000000000001</v>
      </c>
      <c r="AD25" s="438">
        <f>IFERROR(AC25+'SG&amp;A_Quarterly'!BV25,)</f>
        <v>13.7</v>
      </c>
      <c r="AE25" s="439">
        <f>IFERROR(AD25+'SG&amp;A_Quarterly'!BY25,)</f>
        <v>18.643000000000001</v>
      </c>
    </row>
    <row r="26" spans="1:31">
      <c r="A26" s="173">
        <f t="shared" si="0"/>
        <v>25</v>
      </c>
      <c r="B26" s="119" t="s">
        <v>95</v>
      </c>
      <c r="C26" s="120" t="s">
        <v>258</v>
      </c>
      <c r="D26" s="437">
        <f>'SG&amp;A_Quarterly'!D26</f>
        <v>73.09</v>
      </c>
      <c r="E26" s="438">
        <f>D26+'SG&amp;A_Quarterly'!E26</f>
        <v>135.79000000000002</v>
      </c>
      <c r="F26" s="438">
        <f>E26+'SG&amp;A_Quarterly'!F26</f>
        <v>190.92900000000003</v>
      </c>
      <c r="G26" s="439">
        <f>F26+'SG&amp;A_Quarterly'!G26</f>
        <v>253.26100000000002</v>
      </c>
      <c r="H26" s="437">
        <f>IFERROR('SG&amp;A_Quarterly'!H26,)</f>
        <v>123.158</v>
      </c>
      <c r="I26" s="438">
        <f>IFERROR(H26+'SG&amp;A_Quarterly'!K26,)</f>
        <v>192.315</v>
      </c>
      <c r="J26" s="438">
        <f>IFERROR(I26+'SG&amp;A_Quarterly'!N26,)</f>
        <v>235.828</v>
      </c>
      <c r="K26" s="439">
        <f>IFERROR(J26+'SG&amp;A_Quarterly'!Q26,)</f>
        <v>252.99799999999999</v>
      </c>
      <c r="L26" s="437">
        <f>IFERROR('SG&amp;A_Quarterly'!T26,)</f>
        <v>66.292000000000002</v>
      </c>
      <c r="M26" s="438">
        <f>IFERROR(L26+'SG&amp;A_Quarterly'!W26,)</f>
        <v>83.02000000000001</v>
      </c>
      <c r="N26" s="438">
        <f>IFERROR(M26+'SG&amp;A_Quarterly'!Z26,)</f>
        <v>104.34500000000001</v>
      </c>
      <c r="O26" s="439">
        <f>IFERROR(N26+'SG&amp;A_Quarterly'!AC26,)</f>
        <v>130.80500000000001</v>
      </c>
      <c r="P26" s="437">
        <f>IFERROR('SG&amp;A_Quarterly'!AF26,)</f>
        <v>30.109000000000002</v>
      </c>
      <c r="Q26" s="438">
        <f>IFERROR(P26+'SG&amp;A_Quarterly'!AI26,)</f>
        <v>50.147000000000006</v>
      </c>
      <c r="R26" s="438">
        <f>IFERROR(Q26+'SG&amp;A_Quarterly'!AL26,)</f>
        <v>84.02600000000001</v>
      </c>
      <c r="S26" s="439">
        <f>IFERROR(R26+'SG&amp;A_Quarterly'!AO26,)</f>
        <v>160.89800000000002</v>
      </c>
      <c r="T26" s="437">
        <f>IFERROR('SG&amp;A_Quarterly'!AR26,)</f>
        <v>44.045000000000002</v>
      </c>
      <c r="U26" s="438">
        <f>IFERROR(T26+'SG&amp;A_Quarterly'!AU26,)</f>
        <v>81.81363300000001</v>
      </c>
      <c r="V26" s="438">
        <f>IFERROR(U26+'SG&amp;A_Quarterly'!AX26,)</f>
        <v>119.34963300000001</v>
      </c>
      <c r="W26" s="439">
        <f>IFERROR(V26+'SG&amp;A_Quarterly'!BA26,)</f>
        <v>144.54231900000002</v>
      </c>
      <c r="X26" s="437">
        <f>IFERROR('SG&amp;A_Quarterly'!BD26,)</f>
        <v>15.141788</v>
      </c>
      <c r="Y26" s="438">
        <f>IFERROR(X26+'SG&amp;A_Quarterly'!BG26,)</f>
        <v>81.756460000000018</v>
      </c>
      <c r="Z26" s="438">
        <f>IFERROR(Y26+'SG&amp;A_Quarterly'!BJ26,)</f>
        <v>108.65973100000002</v>
      </c>
      <c r="AA26" s="439">
        <f>IFERROR(Z26+'SG&amp;A_Quarterly'!BM26,)</f>
        <v>137.94473100000002</v>
      </c>
      <c r="AB26" s="437">
        <f>IFERROR('SG&amp;A_Quarterly'!BP26,)</f>
        <v>58.143999999999998</v>
      </c>
      <c r="AC26" s="438">
        <f>IFERROR(AB26+'SG&amp;A_Quarterly'!BS26,)</f>
        <v>105.81100000000001</v>
      </c>
      <c r="AD26" s="438">
        <f>IFERROR(AC26+'SG&amp;A_Quarterly'!BV26,)</f>
        <v>160.245</v>
      </c>
      <c r="AE26" s="439">
        <f>IFERROR(AD26+'SG&amp;A_Quarterly'!BY26,)</f>
        <v>195.06299999999999</v>
      </c>
    </row>
    <row r="27" spans="1:31">
      <c r="A27" s="173">
        <f t="shared" si="0"/>
        <v>26</v>
      </c>
      <c r="B27" s="119" t="s">
        <v>259</v>
      </c>
      <c r="C27" s="120" t="s">
        <v>274</v>
      </c>
      <c r="D27" s="437">
        <f>'SG&amp;A_Quarterly'!D27</f>
        <v>2.0779999999999998</v>
      </c>
      <c r="E27" s="438">
        <f>D27+'SG&amp;A_Quarterly'!E27</f>
        <v>3.4630000000000001</v>
      </c>
      <c r="F27" s="438">
        <f>E27+'SG&amp;A_Quarterly'!F27</f>
        <v>3.714</v>
      </c>
      <c r="G27" s="439">
        <f>F27+'SG&amp;A_Quarterly'!G27</f>
        <v>12.876000000000001</v>
      </c>
      <c r="H27" s="437">
        <f>IFERROR('SG&amp;A_Quarterly'!H27,)</f>
        <v>10.188000000000001</v>
      </c>
      <c r="I27" s="438">
        <f>IFERROR(H27+'SG&amp;A_Quarterly'!K27,)</f>
        <v>15.716000000000001</v>
      </c>
      <c r="J27" s="438">
        <f>IFERROR(I27+'SG&amp;A_Quarterly'!N27,)</f>
        <v>34.539000000000001</v>
      </c>
      <c r="K27" s="439">
        <f>IFERROR(J27+'SG&amp;A_Quarterly'!Q27,)</f>
        <v>47.385000000000005</v>
      </c>
      <c r="L27" s="437">
        <f>IFERROR('SG&amp;A_Quarterly'!T27,)</f>
        <v>1.9530000000000001</v>
      </c>
      <c r="M27" s="438">
        <f>IFERROR(L27+'SG&amp;A_Quarterly'!W27,)</f>
        <v>4.875</v>
      </c>
      <c r="N27" s="438">
        <f>IFERROR(M27+'SG&amp;A_Quarterly'!Z27,)</f>
        <v>38.720999999999997</v>
      </c>
      <c r="O27" s="439">
        <f>IFERROR(N27+'SG&amp;A_Quarterly'!AC27,)</f>
        <v>45.275999999999996</v>
      </c>
      <c r="P27" s="437">
        <f>IFERROR('SG&amp;A_Quarterly'!AF27,)</f>
        <v>38.247</v>
      </c>
      <c r="Q27" s="438">
        <f>IFERROR(P27+'SG&amp;A_Quarterly'!AI27,)</f>
        <v>147.78300000000002</v>
      </c>
      <c r="R27" s="438">
        <f>IFERROR(Q27+'SG&amp;A_Quarterly'!AL27,)</f>
        <v>163.35100000000003</v>
      </c>
      <c r="S27" s="439">
        <f>IFERROR(R27+'SG&amp;A_Quarterly'!AO27,)</f>
        <v>168.73000000000002</v>
      </c>
      <c r="T27" s="437">
        <f>IFERROR('SG&amp;A_Quarterly'!AR27,)</f>
        <v>31.414000000000001</v>
      </c>
      <c r="U27" s="438">
        <f>IFERROR(T27+'SG&amp;A_Quarterly'!AU27,)</f>
        <v>45.482714999999999</v>
      </c>
      <c r="V27" s="438">
        <f>IFERROR(U27+'SG&amp;A_Quarterly'!AX27,)</f>
        <v>57.477671000000001</v>
      </c>
      <c r="W27" s="439">
        <f>IFERROR(V27+'SG&amp;A_Quarterly'!BA27,)</f>
        <v>173.92851100000001</v>
      </c>
      <c r="X27" s="437">
        <f>IFERROR('SG&amp;A_Quarterly'!BD27,)</f>
        <v>4.9169999999999998</v>
      </c>
      <c r="Y27" s="438">
        <f>IFERROR(X27+'SG&amp;A_Quarterly'!BG27,)</f>
        <v>4.9779999999999998</v>
      </c>
      <c r="Z27" s="438">
        <f>IFERROR(Y27+'SG&amp;A_Quarterly'!BJ27,)</f>
        <v>5.0449999999999999</v>
      </c>
      <c r="AA27" s="439">
        <f>IFERROR(Z27+'SG&amp;A_Quarterly'!BM27,)</f>
        <v>190.666</v>
      </c>
      <c r="AB27" s="437">
        <f>IFERROR('SG&amp;A_Quarterly'!BP27,)</f>
        <v>0.75600000000000001</v>
      </c>
      <c r="AC27" s="438">
        <f>IFERROR(AB27+'SG&amp;A_Quarterly'!BS27,)</f>
        <v>3.3600000000000003</v>
      </c>
      <c r="AD27" s="438">
        <f>IFERROR(AC27+'SG&amp;A_Quarterly'!BV27,)</f>
        <v>5.5410000000000004</v>
      </c>
      <c r="AE27" s="439">
        <f>IFERROR(AD27+'SG&amp;A_Quarterly'!BY27,)</f>
        <v>22.245999999999999</v>
      </c>
    </row>
    <row r="28" spans="1:31">
      <c r="A28" s="173">
        <f t="shared" si="0"/>
        <v>27</v>
      </c>
      <c r="B28" s="119" t="s">
        <v>260</v>
      </c>
      <c r="C28" s="120" t="s">
        <v>261</v>
      </c>
      <c r="D28" s="437">
        <f>'SG&amp;A_Quarterly'!D28</f>
        <v>0</v>
      </c>
      <c r="E28" s="438">
        <f>D28+'SG&amp;A_Quarterly'!E28</f>
        <v>0</v>
      </c>
      <c r="F28" s="438">
        <f>E28+'SG&amp;A_Quarterly'!F28</f>
        <v>0</v>
      </c>
      <c r="G28" s="439">
        <f>F28+'SG&amp;A_Quarterly'!G28</f>
        <v>44.683999999999997</v>
      </c>
      <c r="H28" s="437">
        <f>IFERROR('SG&amp;A_Quarterly'!H28,)</f>
        <v>0</v>
      </c>
      <c r="I28" s="438">
        <f>IFERROR(H28+'SG&amp;A_Quarterly'!K28,)</f>
        <v>113.43899999999999</v>
      </c>
      <c r="J28" s="438">
        <f>IFERROR(I28+'SG&amp;A_Quarterly'!N28,)</f>
        <v>211.83199999999999</v>
      </c>
      <c r="K28" s="439">
        <f>IFERROR(J28+'SG&amp;A_Quarterly'!Q28,)</f>
        <v>185.83499999999998</v>
      </c>
      <c r="L28" s="437">
        <f>IFERROR('SG&amp;A_Quarterly'!T28,)</f>
        <v>76.081000000000003</v>
      </c>
      <c r="M28" s="438">
        <f>IFERROR(L28+'SG&amp;A_Quarterly'!W28,)</f>
        <v>236.69499999999999</v>
      </c>
      <c r="N28" s="438">
        <f>IFERROR(M28+'SG&amp;A_Quarterly'!Z28,)</f>
        <v>296.041</v>
      </c>
      <c r="O28" s="439">
        <f>IFERROR(N28+'SG&amp;A_Quarterly'!AC28,)</f>
        <v>198.52699999999999</v>
      </c>
      <c r="P28" s="437">
        <f>IFERROR('SG&amp;A_Quarterly'!AF28,)</f>
        <v>93.861000000000004</v>
      </c>
      <c r="Q28" s="438">
        <f>IFERROR(P28+'SG&amp;A_Quarterly'!AI28,)</f>
        <v>83.515000000000001</v>
      </c>
      <c r="R28" s="438">
        <f>IFERROR(Q28+'SG&amp;A_Quarterly'!AL28,)</f>
        <v>-31.585999999999999</v>
      </c>
      <c r="S28" s="439">
        <f>IFERROR(R28+'SG&amp;A_Quarterly'!AO28,)</f>
        <v>-101.2</v>
      </c>
      <c r="T28" s="437">
        <f>IFERROR('SG&amp;A_Quarterly'!AR28,)</f>
        <v>33.86</v>
      </c>
      <c r="U28" s="438">
        <f>IFERROR(T28+'SG&amp;A_Quarterly'!AU28,)</f>
        <v>-3.4187549999999973</v>
      </c>
      <c r="V28" s="438">
        <f>IFERROR(U28+'SG&amp;A_Quarterly'!AX28,)</f>
        <v>56.746245000000002</v>
      </c>
      <c r="W28" s="439">
        <f>IFERROR(V28+'SG&amp;A_Quarterly'!BA28,)</f>
        <v>19.724862000000002</v>
      </c>
      <c r="X28" s="437">
        <f>IFERROR('SG&amp;A_Quarterly'!BD28,)</f>
        <v>98.425214999999994</v>
      </c>
      <c r="Y28" s="438">
        <f>IFERROR(X28+'SG&amp;A_Quarterly'!BG28,)</f>
        <v>153.571302</v>
      </c>
      <c r="Z28" s="438">
        <f>IFERROR(Y28+'SG&amp;A_Quarterly'!BJ28,)</f>
        <v>268.475483</v>
      </c>
      <c r="AA28" s="439">
        <f>IFERROR(Z28+'SG&amp;A_Quarterly'!BM28,)</f>
        <v>449.689483</v>
      </c>
      <c r="AB28" s="437">
        <f>IFERROR('SG&amp;A_Quarterly'!BP28,)</f>
        <v>-21.588000000000001</v>
      </c>
      <c r="AC28" s="438">
        <f>IFERROR(AB28+'SG&amp;A_Quarterly'!BS28,)</f>
        <v>377.90199999999999</v>
      </c>
      <c r="AD28" s="438">
        <f>IFERROR(AC28+'SG&amp;A_Quarterly'!BV28,)</f>
        <v>145.99099999999999</v>
      </c>
      <c r="AE28" s="439">
        <f>IFERROR(AD28+'SG&amp;A_Quarterly'!BY28,)</f>
        <v>36.432999999999979</v>
      </c>
    </row>
    <row r="29" spans="1:31">
      <c r="A29" s="173">
        <f t="shared" si="0"/>
        <v>28</v>
      </c>
      <c r="B29" s="119" t="s">
        <v>262</v>
      </c>
      <c r="C29" s="120" t="s">
        <v>263</v>
      </c>
      <c r="D29" s="437">
        <f>'SG&amp;A_Quarterly'!D29</f>
        <v>29.452000000000002</v>
      </c>
      <c r="E29" s="438">
        <f>D29+'SG&amp;A_Quarterly'!E29</f>
        <v>66.195000000000007</v>
      </c>
      <c r="F29" s="438">
        <f>E29+'SG&amp;A_Quarterly'!F29</f>
        <v>116.178</v>
      </c>
      <c r="G29" s="439">
        <f>F29+'SG&amp;A_Quarterly'!G29</f>
        <v>170.822</v>
      </c>
      <c r="H29" s="437">
        <f>IFERROR('SG&amp;A_Quarterly'!H29,)</f>
        <v>58.978999999999999</v>
      </c>
      <c r="I29" s="438">
        <f>IFERROR(H29+'SG&amp;A_Quarterly'!K29,)</f>
        <v>135.542</v>
      </c>
      <c r="J29" s="438">
        <f>IFERROR(I29+'SG&amp;A_Quarterly'!N29,)</f>
        <v>191.81800000000001</v>
      </c>
      <c r="K29" s="439">
        <f>IFERROR(J29+'SG&amp;A_Quarterly'!Q29,)</f>
        <v>180.38500000000002</v>
      </c>
      <c r="L29" s="437">
        <f>IFERROR('SG&amp;A_Quarterly'!T29,)</f>
        <v>39.454000000000001</v>
      </c>
      <c r="M29" s="438">
        <f>IFERROR(L29+'SG&amp;A_Quarterly'!W29,)</f>
        <v>75.927999999999997</v>
      </c>
      <c r="N29" s="438">
        <f>IFERROR(M29+'SG&amp;A_Quarterly'!Z29,)</f>
        <v>111.221</v>
      </c>
      <c r="O29" s="439">
        <f>IFERROR(N29+'SG&amp;A_Quarterly'!AC29,)</f>
        <v>143.02199999999999</v>
      </c>
      <c r="P29" s="437">
        <f>IFERROR('SG&amp;A_Quarterly'!AF29,)</f>
        <v>58.715000000000003</v>
      </c>
      <c r="Q29" s="438">
        <f>IFERROR(P29+'SG&amp;A_Quarterly'!AI29,)</f>
        <v>188.767</v>
      </c>
      <c r="R29" s="438">
        <f>IFERROR(Q29+'SG&amp;A_Quarterly'!AL29,)</f>
        <v>275.48399999999998</v>
      </c>
      <c r="S29" s="439">
        <f>IFERROR(R29+'SG&amp;A_Quarterly'!AO29,)</f>
        <v>329.28099999999995</v>
      </c>
      <c r="T29" s="437">
        <f>IFERROR('SG&amp;A_Quarterly'!AR29,)</f>
        <v>57.457999999999998</v>
      </c>
      <c r="U29" s="438">
        <f>IFERROR(T29+'SG&amp;A_Quarterly'!AU29,)</f>
        <v>91.057285999999991</v>
      </c>
      <c r="V29" s="438">
        <f>IFERROR(U29+'SG&amp;A_Quarterly'!AX29,)</f>
        <v>184.10990299999997</v>
      </c>
      <c r="W29" s="439">
        <f>IFERROR(V29+'SG&amp;A_Quarterly'!BA29,)</f>
        <v>229.47044999999997</v>
      </c>
      <c r="X29" s="437">
        <f>IFERROR('SG&amp;A_Quarterly'!BD29,)</f>
        <v>52.9771</v>
      </c>
      <c r="Y29" s="438">
        <f>IFERROR(X29+'SG&amp;A_Quarterly'!BG29,)</f>
        <v>105.253533</v>
      </c>
      <c r="Z29" s="438">
        <f>IFERROR(Y29+'SG&amp;A_Quarterly'!BJ29,)</f>
        <v>172.74185</v>
      </c>
      <c r="AA29" s="439">
        <f>IFERROR(Z29+'SG&amp;A_Quarterly'!BM29,)</f>
        <v>208.87184999999999</v>
      </c>
      <c r="AB29" s="437">
        <f>IFERROR('SG&amp;A_Quarterly'!BP29,)</f>
        <v>33.728000000000002</v>
      </c>
      <c r="AC29" s="438">
        <f>IFERROR(AB29+'SG&amp;A_Quarterly'!BS29,)</f>
        <v>85.322000000000003</v>
      </c>
      <c r="AD29" s="438">
        <f>IFERROR(AC29+'SG&amp;A_Quarterly'!BV29,)</f>
        <v>124.21100000000001</v>
      </c>
      <c r="AE29" s="439">
        <f>IFERROR(AD29+'SG&amp;A_Quarterly'!BY29,)</f>
        <v>193.47300000000001</v>
      </c>
    </row>
    <row r="30" spans="1:31">
      <c r="A30" s="173">
        <f t="shared" si="0"/>
        <v>29</v>
      </c>
      <c r="B30" s="119" t="s">
        <v>265</v>
      </c>
      <c r="C30" s="120" t="s">
        <v>266</v>
      </c>
      <c r="D30" s="437">
        <f>'SG&amp;A_Quarterly'!D30</f>
        <v>4.8259999999999996</v>
      </c>
      <c r="E30" s="438">
        <f>D30+'SG&amp;A_Quarterly'!E30</f>
        <v>10.6</v>
      </c>
      <c r="F30" s="438">
        <f>E30+'SG&amp;A_Quarterly'!F30</f>
        <v>16.491</v>
      </c>
      <c r="G30" s="439">
        <f>F30+'SG&amp;A_Quarterly'!G30</f>
        <v>23.420999999999999</v>
      </c>
      <c r="H30" s="437">
        <f>IFERROR('SG&amp;A_Quarterly'!H30,)</f>
        <v>7.819</v>
      </c>
      <c r="I30" s="438">
        <f>IFERROR(H30+'SG&amp;A_Quarterly'!K30,)</f>
        <v>18.099</v>
      </c>
      <c r="J30" s="438">
        <f>IFERROR(I30+'SG&amp;A_Quarterly'!N30,)</f>
        <v>35.771999999999998</v>
      </c>
      <c r="K30" s="439">
        <f>IFERROR(J30+'SG&amp;A_Quarterly'!Q30,)</f>
        <v>47.698</v>
      </c>
      <c r="L30" s="437">
        <f>IFERROR('SG&amp;A_Quarterly'!T30,)</f>
        <v>21.866</v>
      </c>
      <c r="M30" s="438">
        <f>IFERROR(L30+'SG&amp;A_Quarterly'!W30,)</f>
        <v>37.664000000000001</v>
      </c>
      <c r="N30" s="438">
        <f>IFERROR(M30+'SG&amp;A_Quarterly'!Z30,)</f>
        <v>57.018000000000001</v>
      </c>
      <c r="O30" s="439">
        <f>IFERROR(N30+'SG&amp;A_Quarterly'!AC30,)</f>
        <v>80.17</v>
      </c>
      <c r="P30" s="437">
        <f>IFERROR('SG&amp;A_Quarterly'!AF30,)</f>
        <v>33.146999999999998</v>
      </c>
      <c r="Q30" s="438">
        <f>IFERROR(P30+'SG&amp;A_Quarterly'!AI30,)</f>
        <v>49.98</v>
      </c>
      <c r="R30" s="438">
        <f>IFERROR(Q30+'SG&amp;A_Quarterly'!AL30,)</f>
        <v>76.344999999999999</v>
      </c>
      <c r="S30" s="439">
        <f>IFERROR(R30+'SG&amp;A_Quarterly'!AO30,)</f>
        <v>107.551</v>
      </c>
      <c r="T30" s="437">
        <f>IFERROR('SG&amp;A_Quarterly'!AR30,)</f>
        <v>35.301000000000002</v>
      </c>
      <c r="U30" s="438">
        <f>IFERROR(T30+'SG&amp;A_Quarterly'!AU30,)</f>
        <v>73.28536299999999</v>
      </c>
      <c r="V30" s="438">
        <f>IFERROR(U30+'SG&amp;A_Quarterly'!AX30,)</f>
        <v>115.75936299999998</v>
      </c>
      <c r="W30" s="439">
        <f>IFERROR(V30+'SG&amp;A_Quarterly'!BA30,)</f>
        <v>162.96363099999996</v>
      </c>
      <c r="X30" s="437">
        <f>IFERROR('SG&amp;A_Quarterly'!BD30,)</f>
        <v>55.694633000000003</v>
      </c>
      <c r="Y30" s="438">
        <f>IFERROR(X30+'SG&amp;A_Quarterly'!BG30,)</f>
        <v>115.742729</v>
      </c>
      <c r="Z30" s="438">
        <f>IFERROR(Y30+'SG&amp;A_Quarterly'!BJ30,)</f>
        <v>178.43338</v>
      </c>
      <c r="AA30" s="439">
        <f>IFERROR(Z30+'SG&amp;A_Quarterly'!BM30,)</f>
        <v>251.92437999999999</v>
      </c>
      <c r="AB30" s="437">
        <f>IFERROR('SG&amp;A_Quarterly'!BP30,)</f>
        <v>77.319999999999993</v>
      </c>
      <c r="AC30" s="438">
        <f>IFERROR(AB30+'SG&amp;A_Quarterly'!BS30,)</f>
        <v>155.21100000000001</v>
      </c>
      <c r="AD30" s="438">
        <f>IFERROR(AC30+'SG&amp;A_Quarterly'!BV30,)</f>
        <v>240.93900000000002</v>
      </c>
      <c r="AE30" s="439">
        <f>IFERROR(AD30+'SG&amp;A_Quarterly'!BY30,)</f>
        <v>2166.4769999999999</v>
      </c>
    </row>
    <row r="31" spans="1:31">
      <c r="A31" s="173">
        <f t="shared" si="0"/>
        <v>30</v>
      </c>
      <c r="B31" s="119" t="s">
        <v>267</v>
      </c>
      <c r="C31" s="120" t="s">
        <v>117</v>
      </c>
      <c r="D31" s="437">
        <f>'SG&amp;A_Quarterly'!D31</f>
        <v>87.614999999999995</v>
      </c>
      <c r="E31" s="438">
        <f>D31+'SG&amp;A_Quarterly'!E31</f>
        <v>116.502</v>
      </c>
      <c r="F31" s="438">
        <f>E31+'SG&amp;A_Quarterly'!F31</f>
        <v>253.73599999999999</v>
      </c>
      <c r="G31" s="439">
        <f>F31+'SG&amp;A_Quarterly'!G31</f>
        <v>545.87400000000002</v>
      </c>
      <c r="H31" s="437">
        <f>IFERROR('SG&amp;A_Quarterly'!H31,)</f>
        <v>137.71100000000001</v>
      </c>
      <c r="I31" s="438">
        <f>IFERROR(H31+'SG&amp;A_Quarterly'!K31,)</f>
        <v>366.22900000000004</v>
      </c>
      <c r="J31" s="438">
        <f>IFERROR(I31+'SG&amp;A_Quarterly'!N31,)</f>
        <v>554.08699999999999</v>
      </c>
      <c r="K31" s="439">
        <f>IFERROR(J31+'SG&amp;A_Quarterly'!Q31,)</f>
        <v>671.84699999999998</v>
      </c>
      <c r="L31" s="437">
        <f>IFERROR('SG&amp;A_Quarterly'!T31,)</f>
        <v>71.923000000000002</v>
      </c>
      <c r="M31" s="438">
        <f>IFERROR(L31+'SG&amp;A_Quarterly'!W31,)</f>
        <v>45.529000000000003</v>
      </c>
      <c r="N31" s="438">
        <f>IFERROR(M31+'SG&amp;A_Quarterly'!Z31,)</f>
        <v>68.244</v>
      </c>
      <c r="O31" s="439">
        <f>IFERROR(N31+'SG&amp;A_Quarterly'!AC31,)</f>
        <v>98.924000000000007</v>
      </c>
      <c r="P31" s="437">
        <f>IFERROR('SG&amp;A_Quarterly'!AF31,)</f>
        <v>80.766000000000005</v>
      </c>
      <c r="Q31" s="438">
        <f>IFERROR(P31+'SG&amp;A_Quarterly'!AI31,)</f>
        <v>119.976</v>
      </c>
      <c r="R31" s="438">
        <f>IFERROR(Q31+'SG&amp;A_Quarterly'!AL31,)</f>
        <v>162.053</v>
      </c>
      <c r="S31" s="439">
        <f>IFERROR(R31+'SG&amp;A_Quarterly'!AO31,)</f>
        <v>306.964</v>
      </c>
      <c r="T31" s="437">
        <f>IFERROR('SG&amp;A_Quarterly'!AR31,)</f>
        <v>133.68199999999999</v>
      </c>
      <c r="U31" s="438">
        <f>IFERROR(T31+'SG&amp;A_Quarterly'!AU31,)</f>
        <v>243.37112999999999</v>
      </c>
      <c r="V31" s="438">
        <f>IFERROR(U31+'SG&amp;A_Quarterly'!AX31,)</f>
        <v>349.277062</v>
      </c>
      <c r="W31" s="439">
        <f>IFERROR(V31+'SG&amp;A_Quarterly'!BA31,)</f>
        <v>745.19846299999995</v>
      </c>
      <c r="X31" s="437">
        <f>IFERROR('SG&amp;A_Quarterly'!BD31,)</f>
        <v>379.64014199999997</v>
      </c>
      <c r="Y31" s="438">
        <f>IFERROR(X31+'SG&amp;A_Quarterly'!BG31,)</f>
        <v>682.04028799999992</v>
      </c>
      <c r="Z31" s="438">
        <f>IFERROR(Y31+'SG&amp;A_Quarterly'!BJ31,)</f>
        <v>930.05040599999984</v>
      </c>
      <c r="AA31" s="439">
        <f>IFERROR(Z31+'SG&amp;A_Quarterly'!BM31,)</f>
        <v>1402.8284059999999</v>
      </c>
      <c r="AB31" s="437">
        <f>IFERROR('SG&amp;A_Quarterly'!BP31,)</f>
        <v>713.29899999999998</v>
      </c>
      <c r="AC31" s="438">
        <f>IFERROR(AB31+'SG&amp;A_Quarterly'!BS31,)</f>
        <v>1142.288</v>
      </c>
      <c r="AD31" s="438">
        <f>IFERROR(AC31+'SG&amp;A_Quarterly'!BV31,)</f>
        <v>1635.136</v>
      </c>
      <c r="AE31" s="439">
        <f>IFERROR(AD31+'SG&amp;A_Quarterly'!BY31,)</f>
        <v>1970.1759999999999</v>
      </c>
    </row>
    <row r="32" spans="1:31">
      <c r="A32" s="173">
        <f t="shared" si="0"/>
        <v>31</v>
      </c>
      <c r="B32" s="119" t="s">
        <v>373</v>
      </c>
      <c r="C32" s="120" t="s">
        <v>430</v>
      </c>
      <c r="D32" s="437">
        <v>0</v>
      </c>
      <c r="E32" s="438">
        <v>0</v>
      </c>
      <c r="F32" s="438">
        <v>0</v>
      </c>
      <c r="G32" s="439">
        <v>0</v>
      </c>
      <c r="H32" s="437">
        <v>0</v>
      </c>
      <c r="I32" s="438">
        <v>0</v>
      </c>
      <c r="J32" s="438">
        <v>0</v>
      </c>
      <c r="K32" s="439">
        <v>0</v>
      </c>
      <c r="L32" s="437">
        <v>0</v>
      </c>
      <c r="M32" s="438">
        <v>0</v>
      </c>
      <c r="N32" s="438">
        <v>0</v>
      </c>
      <c r="O32" s="439">
        <v>0</v>
      </c>
      <c r="P32" s="437">
        <v>0</v>
      </c>
      <c r="Q32" s="438">
        <v>0</v>
      </c>
      <c r="R32" s="438">
        <v>0</v>
      </c>
      <c r="S32" s="439">
        <v>0</v>
      </c>
      <c r="T32" s="437">
        <v>0</v>
      </c>
      <c r="U32" s="438">
        <v>0</v>
      </c>
      <c r="V32" s="438">
        <v>0</v>
      </c>
      <c r="W32" s="439">
        <v>0</v>
      </c>
      <c r="X32" s="437">
        <v>0</v>
      </c>
      <c r="Y32" s="438">
        <v>0</v>
      </c>
      <c r="Z32" s="438">
        <v>0</v>
      </c>
      <c r="AA32" s="439">
        <v>0</v>
      </c>
      <c r="AB32" s="437">
        <f>IFERROR('SG&amp;A_Quarterly'!BP32,)</f>
        <v>0</v>
      </c>
      <c r="AC32" s="438">
        <f>IFERROR(AB32+'SG&amp;A_Quarterly'!BS32,)</f>
        <v>58.679000000000002</v>
      </c>
      <c r="AD32" s="438">
        <f>IFERROR(AC32+'SG&amp;A_Quarterly'!BV32,)</f>
        <v>150.88800000000001</v>
      </c>
      <c r="AE32" s="439">
        <f>IFERROR(AD32+'SG&amp;A_Quarterly'!BY32,)</f>
        <v>264.399</v>
      </c>
    </row>
    <row r="33" spans="1:31">
      <c r="A33" s="173">
        <f t="shared" si="0"/>
        <v>32</v>
      </c>
      <c r="B33" s="119" t="s">
        <v>85</v>
      </c>
      <c r="C33" s="120" t="s">
        <v>86</v>
      </c>
      <c r="D33" s="437">
        <f>'SG&amp;A_Quarterly'!D33</f>
        <v>1.0960000000000001</v>
      </c>
      <c r="E33" s="438">
        <f>D33+'SG&amp;A_Quarterly'!E33</f>
        <v>4.0570000000000004</v>
      </c>
      <c r="F33" s="438">
        <f>E33+'SG&amp;A_Quarterly'!F33</f>
        <v>6.8190000000000008</v>
      </c>
      <c r="G33" s="439">
        <f>F33+'SG&amp;A_Quarterly'!G33</f>
        <v>6.8190000000000008</v>
      </c>
      <c r="H33" s="437">
        <f>IFERROR('SG&amp;A_Quarterly'!H33,)</f>
        <v>2.15</v>
      </c>
      <c r="I33" s="438">
        <f>IFERROR(H33+'SG&amp;A_Quarterly'!K33,)</f>
        <v>2.48</v>
      </c>
      <c r="J33" s="438">
        <f>IFERROR(I33+'SG&amp;A_Quarterly'!N33,)</f>
        <v>2.48</v>
      </c>
      <c r="K33" s="439">
        <f>IFERROR(J33+'SG&amp;A_Quarterly'!Q33,)</f>
        <v>2.58</v>
      </c>
      <c r="L33" s="437" t="str">
        <f>IFERROR('SG&amp;A_Quarterly'!T33,)</f>
        <v>-</v>
      </c>
      <c r="M33" s="438">
        <f>IFERROR(L33+'SG&amp;A_Quarterly'!W33,)</f>
        <v>0</v>
      </c>
      <c r="N33" s="438">
        <f>IFERROR(M33+'SG&amp;A_Quarterly'!Z33,)</f>
        <v>0.06</v>
      </c>
      <c r="O33" s="439">
        <f>IFERROR(N33+'SG&amp;A_Quarterly'!AC33,)</f>
        <v>0.06</v>
      </c>
      <c r="P33" s="437">
        <f>IFERROR('SG&amp;A_Quarterly'!AF33,)</f>
        <v>0</v>
      </c>
      <c r="Q33" s="438">
        <f>IFERROR(P33+'SG&amp;A_Quarterly'!AI33,)</f>
        <v>0</v>
      </c>
      <c r="R33" s="438">
        <f>IFERROR(Q33+'SG&amp;A_Quarterly'!AL33,)</f>
        <v>3.5390000000000001</v>
      </c>
      <c r="S33" s="439">
        <f>IFERROR(R33+'SG&amp;A_Quarterly'!AO33,)</f>
        <v>14.049999999999999</v>
      </c>
      <c r="T33" s="437">
        <f>IFERROR('SG&amp;A_Quarterly'!AR33,)</f>
        <v>2.2970000000000002</v>
      </c>
      <c r="U33" s="438">
        <f>IFERROR(T33+'SG&amp;A_Quarterly'!AU33,)</f>
        <v>0</v>
      </c>
      <c r="V33" s="438">
        <f>IFERROR(U33+'SG&amp;A_Quarterly'!AX33,)</f>
        <v>0</v>
      </c>
      <c r="W33" s="439">
        <f>IFERROR(V33+'SG&amp;A_Quarterly'!BA33,)</f>
        <v>0</v>
      </c>
      <c r="X33" s="437">
        <f>IFERROR('SG&amp;A_Quarterly'!BD33,)</f>
        <v>1.76</v>
      </c>
      <c r="Y33" s="438">
        <f>IFERROR(X33+'SG&amp;A_Quarterly'!BG33,)</f>
        <v>1.76</v>
      </c>
      <c r="Z33" s="438">
        <f>IFERROR(Y33+'SG&amp;A_Quarterly'!BJ33,)</f>
        <v>1.76</v>
      </c>
      <c r="AA33" s="439">
        <f>IFERROR(Z33+'SG&amp;A_Quarterly'!BM33,)</f>
        <v>1.76</v>
      </c>
      <c r="AB33" s="437">
        <f>IFERROR('SG&amp;A_Quarterly'!BP33,)</f>
        <v>0</v>
      </c>
      <c r="AC33" s="438">
        <f>IFERROR(AB33+'SG&amp;A_Quarterly'!BS33,)</f>
        <v>0.6</v>
      </c>
      <c r="AD33" s="438">
        <f>IFERROR(AC33+'SG&amp;A_Quarterly'!BV33,)</f>
        <v>0.6</v>
      </c>
      <c r="AE33" s="439">
        <f>IFERROR(AD33+'SG&amp;A_Quarterly'!BY33,)</f>
        <v>0.6</v>
      </c>
    </row>
    <row r="34" spans="1:31" ht="18" thickBot="1">
      <c r="A34" s="173">
        <f t="shared" si="0"/>
        <v>33</v>
      </c>
      <c r="B34" s="746" t="s">
        <v>101</v>
      </c>
      <c r="C34" s="747" t="s">
        <v>118</v>
      </c>
      <c r="D34" s="437" t="str">
        <f>'SG&amp;A_Quarterly'!D34</f>
        <v>-</v>
      </c>
      <c r="E34" s="438" t="s">
        <v>29</v>
      </c>
      <c r="F34" s="438" t="s">
        <v>29</v>
      </c>
      <c r="G34" s="439" t="s">
        <v>29</v>
      </c>
      <c r="H34" s="437" t="str">
        <f>IFERROR('SG&amp;A_Quarterly'!H34,)</f>
        <v>-</v>
      </c>
      <c r="I34" s="438">
        <f>IFERROR(H34+'SG&amp;A_Quarterly'!K34,)</f>
        <v>0</v>
      </c>
      <c r="J34" s="438">
        <f>IFERROR(I34+'SG&amp;A_Quarterly'!N34,)</f>
        <v>0</v>
      </c>
      <c r="K34" s="439">
        <f>IFERROR(J34+'SG&amp;A_Quarterly'!Q34,)</f>
        <v>0</v>
      </c>
      <c r="L34" s="437" t="str">
        <f>IFERROR('SG&amp;A_Quarterly'!T34,)</f>
        <v>-</v>
      </c>
      <c r="M34" s="438">
        <f>IFERROR(L34+'SG&amp;A_Quarterly'!W34,)</f>
        <v>0</v>
      </c>
      <c r="N34" s="438">
        <f>IFERROR(M34+'SG&amp;A_Quarterly'!Z34,)</f>
        <v>0</v>
      </c>
      <c r="O34" s="439">
        <f>IFERROR(N34+'SG&amp;A_Quarterly'!AC34,)</f>
        <v>0</v>
      </c>
      <c r="P34" s="437" t="str">
        <f>IFERROR('SG&amp;A_Quarterly'!AF34,)</f>
        <v>-</v>
      </c>
      <c r="Q34" s="438">
        <f>IFERROR(P34+'SG&amp;A_Quarterly'!AI34,)</f>
        <v>0</v>
      </c>
      <c r="R34" s="438">
        <f>IFERROR(Q34+'SG&amp;A_Quarterly'!AL34,)</f>
        <v>0</v>
      </c>
      <c r="S34" s="439">
        <f>IFERROR(R34+'SG&amp;A_Quarterly'!AO34,)</f>
        <v>0</v>
      </c>
      <c r="T34" s="437" t="str">
        <f>IFERROR('SG&amp;A_Quarterly'!AR34,)</f>
        <v>-</v>
      </c>
      <c r="U34" s="438">
        <f>IFERROR(T34+'SG&amp;A_Quarterly'!AU34,)</f>
        <v>0</v>
      </c>
      <c r="V34" s="438">
        <f>IFERROR(U34+'SG&amp;A_Quarterly'!AX34,)</f>
        <v>0</v>
      </c>
      <c r="W34" s="439">
        <f>IFERROR(V34+'SG&amp;A_Quarterly'!BA34,)</f>
        <v>0</v>
      </c>
      <c r="X34" s="437">
        <f>IFERROR('SG&amp;A_Quarterly'!BD34,)</f>
        <v>4.2447929999999996</v>
      </c>
      <c r="Y34" s="438">
        <f>IFERROR(X34+'SG&amp;A_Quarterly'!BG34,)</f>
        <v>11.412658</v>
      </c>
      <c r="Z34" s="438">
        <f>IFERROR(Y34+'SG&amp;A_Quarterly'!BJ34,)</f>
        <v>21.453088000000001</v>
      </c>
      <c r="AA34" s="439">
        <f>IFERROR(Z34+'SG&amp;A_Quarterly'!BM34,)</f>
        <v>31.538088000000002</v>
      </c>
      <c r="AB34" s="437">
        <f>IFERROR('SG&amp;A_Quarterly'!BP34,)</f>
        <v>16.366</v>
      </c>
      <c r="AC34" s="438">
        <f>IFERROR(AB34+'SG&amp;A_Quarterly'!BS34,)</f>
        <v>34.942999999999998</v>
      </c>
      <c r="AD34" s="438">
        <f>IFERROR(AC34+'SG&amp;A_Quarterly'!BV34,)</f>
        <v>48.792000000000002</v>
      </c>
      <c r="AE34" s="439">
        <f>IFERROR(AD34+'SG&amp;A_Quarterly'!BY34,)</f>
        <v>60.910000000000004</v>
      </c>
    </row>
    <row r="35" spans="1:31" ht="18" thickBot="1">
      <c r="A35" s="173">
        <f t="shared" si="0"/>
        <v>34</v>
      </c>
      <c r="B35" s="748" t="s">
        <v>268</v>
      </c>
      <c r="C35" s="749" t="s">
        <v>38</v>
      </c>
      <c r="D35" s="743">
        <f>'SG&amp;A_Quarterly'!D35</f>
        <v>3760.3820000000001</v>
      </c>
      <c r="E35" s="744">
        <f>D35+'SG&amp;A_Quarterly'!E35</f>
        <v>7993.3260000000009</v>
      </c>
      <c r="F35" s="744">
        <f>E35+'SG&amp;A_Quarterly'!F35</f>
        <v>12408.935000000001</v>
      </c>
      <c r="G35" s="745">
        <f>F35+'SG&amp;A_Quarterly'!G35</f>
        <v>17271.122000000003</v>
      </c>
      <c r="H35" s="743">
        <f>IFERROR('SG&amp;A_Quarterly'!H35,)</f>
        <v>4830.2240000000011</v>
      </c>
      <c r="I35" s="744">
        <f>IFERROR(H35+'SG&amp;A_Quarterly'!K35,)</f>
        <v>11537.256000000001</v>
      </c>
      <c r="J35" s="744">
        <f>IFERROR(I35+'SG&amp;A_Quarterly'!N35,)</f>
        <v>16823.028000000002</v>
      </c>
      <c r="K35" s="745">
        <f>IFERROR(J35+'SG&amp;A_Quarterly'!Q35,)</f>
        <v>22195.586000000003</v>
      </c>
      <c r="L35" s="743">
        <f>IFERROR('SG&amp;A_Quarterly'!T35,)</f>
        <v>4085.2219999999998</v>
      </c>
      <c r="M35" s="744">
        <f>IFERROR(L35+'SG&amp;A_Quarterly'!W35,)</f>
        <v>9120.262999999999</v>
      </c>
      <c r="N35" s="744">
        <f>IFERROR(M35+'SG&amp;A_Quarterly'!Z35,)</f>
        <v>13245.094999999999</v>
      </c>
      <c r="O35" s="745">
        <f>IFERROR(N35+'SG&amp;A_Quarterly'!AC35,)</f>
        <v>20350.686999999998</v>
      </c>
      <c r="P35" s="743">
        <f>IFERROR('SG&amp;A_Quarterly'!AF35,)</f>
        <v>5831.9049999999997</v>
      </c>
      <c r="Q35" s="744">
        <f>IFERROR(P35+'SG&amp;A_Quarterly'!AI35,)</f>
        <v>12792.516</v>
      </c>
      <c r="R35" s="744">
        <f>IFERROR(Q35+'SG&amp;A_Quarterly'!AL35,)</f>
        <v>18625.045999999998</v>
      </c>
      <c r="S35" s="745">
        <f>IFERROR(R35+'SG&amp;A_Quarterly'!AO35,)</f>
        <v>26139.942999999999</v>
      </c>
      <c r="T35" s="743">
        <f t="shared" ref="T35:AD35" si="1">SUM(T3:T34)</f>
        <v>9876.724000000002</v>
      </c>
      <c r="U35" s="744">
        <f t="shared" si="1"/>
        <v>19019.379188999999</v>
      </c>
      <c r="V35" s="744">
        <f t="shared" si="1"/>
        <v>27491.307776000005</v>
      </c>
      <c r="W35" s="745">
        <f t="shared" si="1"/>
        <v>39288.519356000012</v>
      </c>
      <c r="X35" s="743">
        <f t="shared" si="1"/>
        <v>10318.627559000002</v>
      </c>
      <c r="Y35" s="744">
        <f t="shared" si="1"/>
        <v>23493.001112000009</v>
      </c>
      <c r="Z35" s="744">
        <f t="shared" si="1"/>
        <v>35841.212921999992</v>
      </c>
      <c r="AA35" s="745">
        <f t="shared" si="1"/>
        <v>50826.681922000011</v>
      </c>
      <c r="AB35" s="743">
        <f t="shared" si="1"/>
        <v>13694.299000000001</v>
      </c>
      <c r="AC35" s="744">
        <f t="shared" si="1"/>
        <v>30019.816999999992</v>
      </c>
      <c r="AD35" s="744">
        <f t="shared" si="1"/>
        <v>47668.046999999984</v>
      </c>
      <c r="AE35" s="745">
        <f>SUM(AE3:AE34)</f>
        <v>68671.739000000016</v>
      </c>
    </row>
    <row r="36" spans="1:31">
      <c r="B36" s="111"/>
      <c r="C36" s="111"/>
      <c r="AD36" s="462"/>
    </row>
    <row r="37" spans="1:31">
      <c r="B37" s="111"/>
      <c r="C37" s="111"/>
    </row>
    <row r="38" spans="1:31">
      <c r="B38" s="111"/>
      <c r="C38" s="111"/>
    </row>
    <row r="39" spans="1:31">
      <c r="B39" s="111"/>
      <c r="C39" s="111"/>
    </row>
    <row r="40" spans="1:31">
      <c r="B40" s="111"/>
      <c r="C40" s="111"/>
    </row>
    <row r="41" spans="1:31">
      <c r="B41" s="111"/>
      <c r="C41" s="111"/>
    </row>
    <row r="42" spans="1:31">
      <c r="B42" s="111"/>
      <c r="C42" s="111"/>
    </row>
    <row r="43" spans="1:31">
      <c r="B43" s="111"/>
      <c r="C43" s="111"/>
    </row>
    <row r="44" spans="1:31">
      <c r="B44" s="111"/>
      <c r="C44" s="111"/>
    </row>
    <row r="45" spans="1:31">
      <c r="B45" s="111"/>
      <c r="C45" s="111"/>
    </row>
    <row r="46" spans="1:31">
      <c r="B46" s="111"/>
      <c r="C46" s="111"/>
    </row>
    <row r="47" spans="1:31">
      <c r="B47" s="111"/>
      <c r="C47" s="111"/>
    </row>
    <row r="48" spans="1:31">
      <c r="B48" s="111"/>
      <c r="C48" s="111"/>
    </row>
    <row r="49" spans="2:3">
      <c r="B49" s="111"/>
      <c r="C49" s="111"/>
    </row>
    <row r="50" spans="2:3">
      <c r="B50" s="111"/>
      <c r="C50" s="111"/>
    </row>
    <row r="51" spans="2:3">
      <c r="B51" s="111"/>
      <c r="C51" s="111"/>
    </row>
    <row r="52" spans="2:3">
      <c r="B52" s="111"/>
      <c r="C52" s="111"/>
    </row>
    <row r="53" spans="2:3">
      <c r="B53" s="111"/>
      <c r="C53" s="111"/>
    </row>
    <row r="54" spans="2:3">
      <c r="B54" s="111"/>
      <c r="C54" s="111"/>
    </row>
    <row r="55" spans="2:3">
      <c r="B55" s="111"/>
      <c r="C55" s="111"/>
    </row>
    <row r="56" spans="2:3">
      <c r="B56" s="111"/>
      <c r="C56" s="111"/>
    </row>
    <row r="57" spans="2:3">
      <c r="B57" s="111"/>
      <c r="C57" s="111"/>
    </row>
    <row r="58" spans="2:3">
      <c r="B58" s="111"/>
      <c r="C58" s="111"/>
    </row>
    <row r="59" spans="2:3">
      <c r="B59" s="111"/>
      <c r="C59" s="111"/>
    </row>
    <row r="60" spans="2:3">
      <c r="B60" s="111"/>
      <c r="C60" s="111"/>
    </row>
    <row r="61" spans="2:3">
      <c r="B61" s="111"/>
      <c r="C61" s="111"/>
    </row>
    <row r="62" spans="2:3">
      <c r="B62" s="111"/>
      <c r="C62" s="111"/>
    </row>
    <row r="63" spans="2:3">
      <c r="B63" s="111"/>
      <c r="C63" s="111"/>
    </row>
    <row r="64" spans="2:3">
      <c r="B64" s="111"/>
      <c r="C64" s="111"/>
    </row>
    <row r="65" spans="2:3">
      <c r="B65" s="111"/>
      <c r="C65" s="111"/>
    </row>
    <row r="66" spans="2:3">
      <c r="B66" s="111"/>
      <c r="C66" s="111"/>
    </row>
    <row r="67" spans="2:3">
      <c r="B67" s="111"/>
      <c r="C67" s="111"/>
    </row>
    <row r="68" spans="2:3">
      <c r="B68" s="111"/>
      <c r="C68" s="111"/>
    </row>
    <row r="69" spans="2:3">
      <c r="B69" s="111"/>
      <c r="C69" s="111"/>
    </row>
    <row r="70" spans="2:3">
      <c r="B70" s="111"/>
      <c r="C70" s="111"/>
    </row>
    <row r="71" spans="2:3">
      <c r="B71" s="111"/>
      <c r="C71" s="111"/>
    </row>
    <row r="72" spans="2:3">
      <c r="B72" s="111"/>
      <c r="C72" s="111"/>
    </row>
    <row r="73" spans="2:3">
      <c r="B73" s="111"/>
      <c r="C73" s="111"/>
    </row>
    <row r="74" spans="2:3">
      <c r="B74" s="111"/>
      <c r="C74" s="111"/>
    </row>
    <row r="75" spans="2:3">
      <c r="B75" s="111"/>
      <c r="C75" s="111"/>
    </row>
    <row r="76" spans="2:3">
      <c r="B76" s="111"/>
      <c r="C76" s="111"/>
    </row>
    <row r="77" spans="2:3">
      <c r="B77" s="111"/>
      <c r="C77" s="111"/>
    </row>
    <row r="78" spans="2:3">
      <c r="B78" s="111"/>
      <c r="C78" s="111"/>
    </row>
    <row r="79" spans="2:3">
      <c r="B79" s="111"/>
      <c r="C79" s="111"/>
    </row>
    <row r="80" spans="2:3">
      <c r="B80" s="111"/>
      <c r="C80" s="111"/>
    </row>
    <row r="81" spans="2:3">
      <c r="B81" s="111"/>
      <c r="C81" s="111"/>
    </row>
    <row r="82" spans="2:3">
      <c r="B82" s="111"/>
      <c r="C82" s="111"/>
    </row>
    <row r="83" spans="2:3">
      <c r="B83" s="111"/>
      <c r="C83" s="111"/>
    </row>
    <row r="84" spans="2:3">
      <c r="B84" s="111"/>
      <c r="C84" s="111"/>
    </row>
    <row r="85" spans="2:3">
      <c r="B85" s="111"/>
      <c r="C85" s="111"/>
    </row>
    <row r="86" spans="2:3">
      <c r="B86" s="111"/>
      <c r="C86" s="111"/>
    </row>
    <row r="87" spans="2:3">
      <c r="B87" s="111"/>
      <c r="C87" s="111"/>
    </row>
    <row r="88" spans="2:3">
      <c r="B88" s="111"/>
      <c r="C88" s="111"/>
    </row>
    <row r="89" spans="2:3">
      <c r="B89" s="111"/>
      <c r="C89" s="111"/>
    </row>
    <row r="90" spans="2:3">
      <c r="B90" s="111"/>
      <c r="C90" s="111"/>
    </row>
    <row r="91" spans="2:3">
      <c r="B91" s="111"/>
      <c r="C91" s="111"/>
    </row>
    <row r="92" spans="2:3">
      <c r="B92" s="111"/>
      <c r="C92" s="111"/>
    </row>
    <row r="93" spans="2:3">
      <c r="B93" s="111"/>
      <c r="C93" s="111"/>
    </row>
    <row r="94" spans="2:3">
      <c r="B94" s="111"/>
      <c r="C94" s="111"/>
    </row>
    <row r="95" spans="2:3">
      <c r="B95" s="111"/>
      <c r="C95" s="111"/>
    </row>
    <row r="96" spans="2:3">
      <c r="B96" s="111"/>
      <c r="C96" s="111"/>
    </row>
    <row r="97" spans="2:3">
      <c r="B97" s="111"/>
      <c r="C97" s="111"/>
    </row>
    <row r="98" spans="2:3">
      <c r="B98" s="111"/>
      <c r="C98" s="111"/>
    </row>
    <row r="99" spans="2:3">
      <c r="B99" s="111"/>
      <c r="C99" s="111"/>
    </row>
    <row r="100" spans="2:3">
      <c r="B100" s="111"/>
      <c r="C100" s="111"/>
    </row>
    <row r="101" spans="2:3">
      <c r="B101" s="111"/>
      <c r="C101" s="111"/>
    </row>
    <row r="102" spans="2:3">
      <c r="B102" s="111"/>
      <c r="C102" s="111"/>
    </row>
    <row r="103" spans="2:3">
      <c r="B103" s="111"/>
      <c r="C103" s="111"/>
    </row>
    <row r="104" spans="2:3">
      <c r="B104" s="111"/>
      <c r="C104" s="111"/>
    </row>
    <row r="105" spans="2:3">
      <c r="B105" s="111"/>
      <c r="C105" s="111"/>
    </row>
    <row r="106" spans="2:3">
      <c r="B106" s="111"/>
      <c r="C106" s="111"/>
    </row>
    <row r="107" spans="2:3">
      <c r="B107" s="111"/>
      <c r="C107" s="111"/>
    </row>
  </sheetData>
  <phoneticPr fontId="3" type="noConversion"/>
  <conditionalFormatting sqref="D2:AE2">
    <cfRule type="cellIs" dxfId="62" priority="4"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0203-96B7-4D35-A6F5-EA182AAF79F5}">
  <sheetPr>
    <tabColor theme="8"/>
  </sheetPr>
  <dimension ref="A1"/>
  <sheetViews>
    <sheetView workbookViewId="0"/>
  </sheetViews>
  <sheetFormatPr defaultRowHeight="17.399999999999999"/>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194F-556C-41CF-8056-3597F5716320}">
  <sheetPr>
    <pageSetUpPr fitToPage="1"/>
  </sheetPr>
  <dimension ref="A1:BW71"/>
  <sheetViews>
    <sheetView showGridLines="0" view="pageBreakPreview" zoomScaleNormal="115" zoomScaleSheetLayoutView="100" workbookViewId="0">
      <pane xSplit="3" ySplit="3" topLeftCell="Q7" activePane="bottomRight" state="frozen"/>
      <selection pane="topRight" activeCell="C1" sqref="C1"/>
      <selection pane="bottomLeft" activeCell="A4" sqref="A4"/>
      <selection pane="bottomRight" activeCell="S6" sqref="S6"/>
    </sheetView>
  </sheetViews>
  <sheetFormatPr defaultColWidth="7.59765625" defaultRowHeight="16.95" customHeight="1" outlineLevelCol="1"/>
  <cols>
    <col min="1" max="1" width="3.19921875" style="173" customWidth="1"/>
    <col min="2" max="2" width="14.5" style="110" customWidth="1"/>
    <col min="3" max="3" width="14.59765625" style="110" customWidth="1"/>
    <col min="4" max="4" width="9.19921875" style="463" hidden="1" customWidth="1" outlineLevel="1"/>
    <col min="5" max="5" width="9.19921875" style="369" hidden="1" customWidth="1" outlineLevel="1"/>
    <col min="6" max="6" width="5.69921875" style="369" hidden="1" customWidth="1" outlineLevel="1"/>
    <col min="7" max="7" width="9.19921875" style="369" hidden="1" customWidth="1" outlineLevel="1"/>
    <col min="8" max="8" width="5.69921875" style="369" hidden="1" customWidth="1" outlineLevel="1"/>
    <col min="9" max="9" width="9.19921875" style="369" hidden="1" customWidth="1" outlineLevel="1"/>
    <col min="10" max="10" width="5.69921875" style="369" hidden="1" customWidth="1" outlineLevel="1"/>
    <col min="11" max="11" width="9.19921875" style="369" hidden="1" customWidth="1" outlineLevel="1"/>
    <col min="12" max="12" width="5.69921875" style="369" hidden="1" customWidth="1" outlineLevel="1" collapsed="1"/>
    <col min="13" max="13" width="9.19921875" style="369" hidden="1" customWidth="1" outlineLevel="1"/>
    <col min="14" max="14" width="5.69921875" style="369" hidden="1" customWidth="1" outlineLevel="1"/>
    <col min="15" max="15" width="9.19921875" style="369" hidden="1" customWidth="1" outlineLevel="1"/>
    <col min="16" max="16" width="5.69921875" style="369" hidden="1" customWidth="1" outlineLevel="1"/>
    <col min="17" max="17" width="9.19921875" style="369" customWidth="1" collapsed="1"/>
    <col min="18" max="18" width="5.69921875" style="369" customWidth="1"/>
    <col min="19" max="19" width="9.19921875" style="369" customWidth="1"/>
    <col min="20" max="20" width="7.19921875" style="369" bestFit="1" customWidth="1"/>
    <col min="21" max="21" width="9.19921875" style="369" customWidth="1"/>
    <col min="22" max="22" width="7.8984375" style="369" bestFit="1" customWidth="1"/>
    <col min="23" max="23" width="9.19921875" style="369" customWidth="1"/>
    <col min="24" max="24" width="5.69921875" style="369" customWidth="1"/>
    <col min="25" max="16384" width="7.59765625" style="11"/>
  </cols>
  <sheetData>
    <row r="1" spans="1:75" ht="16.2" customHeight="1">
      <c r="B1" s="47" t="s">
        <v>319</v>
      </c>
      <c r="C1" s="51"/>
      <c r="E1" s="463"/>
      <c r="G1" s="463"/>
      <c r="I1" s="463"/>
      <c r="K1" s="463"/>
      <c r="M1" s="463"/>
      <c r="O1" s="463"/>
      <c r="Q1" s="463"/>
      <c r="S1" s="463"/>
      <c r="U1" s="463"/>
      <c r="Y1" s="123"/>
      <c r="Z1" s="123"/>
      <c r="AD1" s="123"/>
      <c r="AG1" s="123"/>
      <c r="AJ1" s="123"/>
      <c r="AM1" s="123"/>
      <c r="AP1" s="123"/>
      <c r="AS1" s="123"/>
      <c r="AV1" s="123"/>
      <c r="AY1" s="123"/>
      <c r="BB1" s="123"/>
      <c r="BE1" s="123"/>
      <c r="BH1" s="123"/>
      <c r="BK1" s="123"/>
      <c r="BN1" s="123"/>
      <c r="BQ1" s="123"/>
      <c r="BT1" s="49"/>
    </row>
    <row r="2" spans="1:75" s="52" customFormat="1" ht="16.2" customHeight="1">
      <c r="A2" s="174"/>
      <c r="B2" s="47" t="s">
        <v>320</v>
      </c>
      <c r="C2" s="48"/>
      <c r="D2" s="464"/>
      <c r="E2" s="465"/>
      <c r="F2" s="465"/>
      <c r="G2" s="465"/>
      <c r="H2" s="465"/>
      <c r="I2" s="465"/>
      <c r="J2" s="465"/>
      <c r="K2" s="465"/>
      <c r="L2" s="465"/>
      <c r="M2" s="465"/>
      <c r="N2" s="465"/>
      <c r="O2" s="466"/>
      <c r="P2" s="466"/>
      <c r="Q2" s="466"/>
      <c r="R2" s="466"/>
      <c r="S2" s="466"/>
      <c r="T2" s="465"/>
      <c r="U2" s="463"/>
      <c r="V2" s="465"/>
      <c r="W2" s="553" t="s">
        <v>425</v>
      </c>
      <c r="X2" s="465"/>
      <c r="Z2" s="124"/>
      <c r="AJ2" s="124"/>
      <c r="AV2" s="124"/>
      <c r="BH2" s="124"/>
    </row>
    <row r="3" spans="1:75" s="22" customFormat="1" ht="16.2" customHeight="1">
      <c r="A3" s="173">
        <v>1</v>
      </c>
      <c r="B3" s="220" t="s">
        <v>286</v>
      </c>
      <c r="C3" s="221"/>
      <c r="D3" s="467">
        <v>2014</v>
      </c>
      <c r="E3" s="468">
        <v>2015</v>
      </c>
      <c r="F3" s="469" t="s">
        <v>14</v>
      </c>
      <c r="G3" s="468">
        <v>2016</v>
      </c>
      <c r="H3" s="469" t="s">
        <v>14</v>
      </c>
      <c r="I3" s="468">
        <v>2017</v>
      </c>
      <c r="J3" s="469" t="s">
        <v>5</v>
      </c>
      <c r="K3" s="468">
        <v>2018</v>
      </c>
      <c r="L3" s="469" t="s">
        <v>5</v>
      </c>
      <c r="M3" s="468">
        <v>2019</v>
      </c>
      <c r="N3" s="469" t="s">
        <v>14</v>
      </c>
      <c r="O3" s="468">
        <v>2020</v>
      </c>
      <c r="P3" s="469" t="s">
        <v>14</v>
      </c>
      <c r="Q3" s="468">
        <v>2021</v>
      </c>
      <c r="R3" s="469" t="s">
        <v>14</v>
      </c>
      <c r="S3" s="468">
        <v>2022</v>
      </c>
      <c r="T3" s="469" t="s">
        <v>14</v>
      </c>
      <c r="U3" s="468">
        <v>2023</v>
      </c>
      <c r="V3" s="469" t="s">
        <v>14</v>
      </c>
      <c r="W3" s="468">
        <v>2024</v>
      </c>
      <c r="X3" s="469" t="s">
        <v>14</v>
      </c>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51"/>
      <c r="BU3" s="12"/>
      <c r="BV3" s="12"/>
      <c r="BW3" s="12"/>
    </row>
    <row r="4" spans="1:75" s="57" customFormat="1" ht="16.2" customHeight="1">
      <c r="A4" s="173">
        <f>IF(A3="","",A3+1)</f>
        <v>2</v>
      </c>
      <c r="B4" s="54" t="s">
        <v>282</v>
      </c>
      <c r="C4" s="55" t="s">
        <v>325</v>
      </c>
      <c r="D4" s="470">
        <v>13.058</v>
      </c>
      <c r="E4" s="471">
        <v>14.996</v>
      </c>
      <c r="F4" s="472">
        <f>E4/D4-1</f>
        <v>0.14841476489508354</v>
      </c>
      <c r="G4" s="471">
        <v>27.242999999999999</v>
      </c>
      <c r="H4" s="472">
        <f>G4/E4-1</f>
        <v>0.81668444918644956</v>
      </c>
      <c r="I4" s="471">
        <v>34.870000000000005</v>
      </c>
      <c r="J4" s="472">
        <f>I4/G4-1</f>
        <v>0.27996182505597789</v>
      </c>
      <c r="K4" s="471">
        <v>47.481999999999999</v>
      </c>
      <c r="L4" s="472">
        <f>K4/I4-1</f>
        <v>0.36168626326355002</v>
      </c>
      <c r="M4" s="471">
        <v>81.132999999999996</v>
      </c>
      <c r="N4" s="472">
        <f>M4/K4-1</f>
        <v>0.70871066930626325</v>
      </c>
      <c r="O4" s="471">
        <v>76.460999999999999</v>
      </c>
      <c r="P4" s="472">
        <f>O4/M4-1</f>
        <v>-5.7584460084059486E-2</v>
      </c>
      <c r="Q4" s="471">
        <f>SUMIFS(IS_Quarterly!4:4,IS_Quarterly!$1:$1,IS_Annually!Q$3)</f>
        <v>100.596</v>
      </c>
      <c r="R4" s="472">
        <f t="shared" ref="R4" si="0">Q4/O4-1</f>
        <v>0.31565111625534592</v>
      </c>
      <c r="S4" s="471">
        <f>SUMIFS(IS_Quarterly!4:4,IS_Quarterly!$1:$1,IS_Annually!S$3)</f>
        <v>141.80000000000001</v>
      </c>
      <c r="T4" s="472">
        <f t="shared" ref="T4" si="1">S4/Q4-1</f>
        <v>0.40959879120442166</v>
      </c>
      <c r="U4" s="471">
        <f>SUMIFS(IS_Quarterly!4:4,IS_Quarterly!$1:$1,IS_Annually!U$3)</f>
        <v>180.12299999999999</v>
      </c>
      <c r="V4" s="472">
        <f>U4/S4-1</f>
        <v>0.27026093088857528</v>
      </c>
      <c r="W4" s="471">
        <f>SUMIFS(IS_Quarterly!4:4,IS_Quarterly!$1:$1,IS_Annually!W$3)</f>
        <v>242.93799999999999</v>
      </c>
      <c r="X4" s="472">
        <f>W4/U4-1</f>
        <v>0.3487339207097373</v>
      </c>
      <c r="Y4" s="160"/>
      <c r="Z4" s="125"/>
      <c r="AA4" s="59"/>
      <c r="AB4" s="59"/>
      <c r="AC4" s="59"/>
      <c r="AD4" s="125"/>
      <c r="AE4" s="59"/>
      <c r="AF4" s="59"/>
      <c r="AG4" s="125"/>
      <c r="AH4" s="59"/>
      <c r="AI4" s="59"/>
      <c r="AJ4" s="125"/>
      <c r="AK4" s="59"/>
      <c r="AL4" s="59"/>
      <c r="AM4" s="125"/>
      <c r="AN4" s="59"/>
      <c r="AO4" s="59"/>
      <c r="AP4" s="125"/>
      <c r="AQ4" s="59"/>
      <c r="AR4" s="59"/>
      <c r="AS4" s="125"/>
      <c r="AT4" s="59"/>
      <c r="AU4" s="59"/>
      <c r="AV4" s="125"/>
      <c r="AW4" s="59"/>
      <c r="AX4" s="59"/>
      <c r="AY4" s="125"/>
      <c r="AZ4" s="59"/>
      <c r="BA4" s="59"/>
      <c r="BB4" s="125"/>
      <c r="BC4" s="59"/>
      <c r="BD4" s="59"/>
      <c r="BE4" s="125"/>
      <c r="BF4" s="59"/>
      <c r="BG4" s="59"/>
      <c r="BH4" s="125"/>
      <c r="BI4" s="59"/>
      <c r="BJ4" s="59"/>
      <c r="BK4" s="125"/>
      <c r="BL4" s="59"/>
      <c r="BM4" s="59"/>
      <c r="BN4" s="125"/>
      <c r="BO4" s="59"/>
      <c r="BP4" s="59"/>
      <c r="BQ4" s="125"/>
      <c r="BR4" s="59"/>
      <c r="BS4" s="59"/>
      <c r="BT4" s="56"/>
      <c r="BV4" s="58"/>
      <c r="BW4" s="59"/>
    </row>
    <row r="5" spans="1:75" s="65" customFormat="1" ht="16.2" customHeight="1">
      <c r="A5" s="173">
        <f t="shared" ref="A5:A24" si="2">IF(A4="","",A4+1)</f>
        <v>3</v>
      </c>
      <c r="B5" s="60" t="s">
        <v>287</v>
      </c>
      <c r="C5" s="61" t="s">
        <v>107</v>
      </c>
      <c r="D5" s="473">
        <v>-4.3470000000000004</v>
      </c>
      <c r="E5" s="474">
        <v>-3.706</v>
      </c>
      <c r="F5" s="475">
        <f>E5/D5-1</f>
        <v>-0.14745801702323447</v>
      </c>
      <c r="G5" s="474">
        <v>-8.6489999999999991</v>
      </c>
      <c r="H5" s="475">
        <f>G5/E5-1</f>
        <v>1.3337830545062062</v>
      </c>
      <c r="I5" s="474">
        <v>-10.7</v>
      </c>
      <c r="J5" s="475">
        <f>I5/G5-1</f>
        <v>0.23713724129957225</v>
      </c>
      <c r="K5" s="474">
        <v>-12.734</v>
      </c>
      <c r="L5" s="475">
        <f>K5/I5-1</f>
        <v>0.19009345794392529</v>
      </c>
      <c r="M5" s="474">
        <v>-17.228000000000002</v>
      </c>
      <c r="N5" s="475">
        <f>M5/K5-1</f>
        <v>0.35291346002827084</v>
      </c>
      <c r="O5" s="474">
        <v>-15.500999999999999</v>
      </c>
      <c r="P5" s="475">
        <f>O5/M5-1</f>
        <v>-0.10024378918040411</v>
      </c>
      <c r="Q5" s="474">
        <v>-22.744</v>
      </c>
      <c r="R5" s="475">
        <f>Q5/O5-1</f>
        <v>0.46726017676278953</v>
      </c>
      <c r="S5" s="474">
        <f>SUMIFS(IS_Quarterly!5:5,IS_Quarterly!$1:$1,IS_Annually!S$3)</f>
        <v>-33.634999999999998</v>
      </c>
      <c r="T5" s="475">
        <f t="shared" ref="T5" si="3">S5/Q5-1</f>
        <v>0.47885156524797745</v>
      </c>
      <c r="U5" s="476">
        <f>SUMIFS(IS_Quarterly!5:5,IS_Quarterly!$1:$1,IS_Annually!U$3)</f>
        <v>-39.674000000000007</v>
      </c>
      <c r="V5" s="475">
        <f>U5/S5-1</f>
        <v>0.17954511669392037</v>
      </c>
      <c r="W5" s="476">
        <f>SUMIFS(IS_Quarterly!5:5,IS_Quarterly!$1:$1,IS_Annually!W$3)</f>
        <v>-51.811999999999998</v>
      </c>
      <c r="X5" s="475">
        <f>W5/U5-1</f>
        <v>0.30594343902807863</v>
      </c>
      <c r="Y5" s="160"/>
      <c r="Z5" s="126"/>
      <c r="AA5" s="62"/>
      <c r="AB5" s="62"/>
      <c r="AC5" s="62"/>
      <c r="AD5" s="126"/>
      <c r="AE5" s="62"/>
      <c r="AF5" s="62"/>
      <c r="AG5" s="126"/>
      <c r="AH5" s="62"/>
      <c r="AI5" s="62"/>
      <c r="AJ5" s="126"/>
      <c r="AK5" s="62"/>
      <c r="AL5" s="62"/>
      <c r="AM5" s="126"/>
      <c r="AN5" s="62"/>
      <c r="AO5" s="62"/>
      <c r="AP5" s="126"/>
      <c r="AQ5" s="62"/>
      <c r="AR5" s="62"/>
      <c r="AS5" s="126"/>
      <c r="AT5" s="62"/>
      <c r="AU5" s="62"/>
      <c r="AV5" s="126"/>
      <c r="AW5" s="62"/>
      <c r="AX5" s="62"/>
      <c r="AY5" s="126"/>
      <c r="AZ5" s="62"/>
      <c r="BA5" s="62"/>
      <c r="BB5" s="126"/>
      <c r="BC5" s="62"/>
      <c r="BD5" s="62"/>
      <c r="BE5" s="126"/>
      <c r="BF5" s="62"/>
      <c r="BG5" s="62"/>
      <c r="BH5" s="126"/>
      <c r="BI5" s="62"/>
      <c r="BJ5" s="62"/>
      <c r="BK5" s="126"/>
      <c r="BL5" s="62"/>
      <c r="BM5" s="62"/>
      <c r="BN5" s="126"/>
      <c r="BO5" s="62"/>
      <c r="BP5" s="62"/>
      <c r="BQ5" s="126"/>
      <c r="BR5" s="62"/>
      <c r="BS5" s="62"/>
      <c r="BT5" s="63"/>
      <c r="BU5" s="63"/>
      <c r="BV5" s="64"/>
      <c r="BW5" s="62"/>
    </row>
    <row r="6" spans="1:75" s="65" customFormat="1" ht="16.2" customHeight="1">
      <c r="A6" s="173">
        <f t="shared" si="2"/>
        <v>4</v>
      </c>
      <c r="B6" s="66" t="s">
        <v>133</v>
      </c>
      <c r="C6" s="67" t="s">
        <v>198</v>
      </c>
      <c r="D6" s="477">
        <f>IFERROR(D5/(-D$4),)</f>
        <v>0.33289937203247055</v>
      </c>
      <c r="E6" s="478">
        <f>IFERROR(E5/(-E$4),)</f>
        <v>0.24713256868498265</v>
      </c>
      <c r="F6" s="475"/>
      <c r="G6" s="478">
        <f>IFERROR(G5/(-G$4),)</f>
        <v>0.31747604889329367</v>
      </c>
      <c r="H6" s="475"/>
      <c r="I6" s="478">
        <f>IFERROR(I5/(-I$4),)</f>
        <v>0.30685402925150551</v>
      </c>
      <c r="J6" s="475"/>
      <c r="K6" s="478">
        <f>IFERROR(K5/(-K$4),)</f>
        <v>0.26818583884419361</v>
      </c>
      <c r="L6" s="475"/>
      <c r="M6" s="478">
        <f>IFERROR(M5/(-M$4),)</f>
        <v>0.21234269655996946</v>
      </c>
      <c r="N6" s="475"/>
      <c r="O6" s="478">
        <f>IFERROR(O5/(-O$4),)</f>
        <v>0.20273080393926315</v>
      </c>
      <c r="P6" s="475"/>
      <c r="Q6" s="478">
        <f>IFERROR(Q5/(-Q$4),)</f>
        <v>0.22609248876694898</v>
      </c>
      <c r="R6" s="475"/>
      <c r="S6" s="478">
        <f>IFERROR(S5/(-S$4),)</f>
        <v>0.23720028208744706</v>
      </c>
      <c r="T6" s="475"/>
      <c r="U6" s="478">
        <f>IFERROR(U5/(-U$4),)</f>
        <v>0.22026059970131526</v>
      </c>
      <c r="V6" s="475"/>
      <c r="W6" s="478">
        <f>IFERROR(W5/(-W$4),)</f>
        <v>0.21327252220731216</v>
      </c>
      <c r="X6" s="475"/>
      <c r="Y6" s="160"/>
      <c r="Z6" s="127"/>
      <c r="AA6" s="62"/>
      <c r="AB6" s="62"/>
      <c r="AC6" s="62"/>
      <c r="AD6" s="127"/>
      <c r="AE6" s="62"/>
      <c r="AF6" s="62"/>
      <c r="AG6" s="127"/>
      <c r="AH6" s="62"/>
      <c r="AI6" s="62"/>
      <c r="AJ6" s="127"/>
      <c r="AK6" s="62"/>
      <c r="AL6" s="62"/>
      <c r="AM6" s="127"/>
      <c r="AN6" s="62"/>
      <c r="AO6" s="62"/>
      <c r="AP6" s="127"/>
      <c r="AQ6" s="62"/>
      <c r="AR6" s="62"/>
      <c r="AS6" s="127"/>
      <c r="AT6" s="62"/>
      <c r="AU6" s="62"/>
      <c r="AV6" s="127"/>
      <c r="AW6" s="62"/>
      <c r="AX6" s="62"/>
      <c r="AY6" s="127"/>
      <c r="AZ6" s="62"/>
      <c r="BA6" s="62"/>
      <c r="BB6" s="127"/>
      <c r="BC6" s="62"/>
      <c r="BD6" s="62"/>
      <c r="BE6" s="127"/>
      <c r="BF6" s="62"/>
      <c r="BG6" s="62"/>
      <c r="BH6" s="127"/>
      <c r="BI6" s="62"/>
      <c r="BJ6" s="62"/>
      <c r="BK6" s="127"/>
      <c r="BL6" s="62"/>
      <c r="BM6" s="62"/>
      <c r="BN6" s="127"/>
      <c r="BO6" s="62"/>
      <c r="BP6" s="62"/>
      <c r="BQ6" s="127"/>
      <c r="BR6" s="62"/>
      <c r="BS6" s="62"/>
      <c r="BT6" s="63"/>
      <c r="BU6" s="63"/>
      <c r="BV6" s="64"/>
      <c r="BW6" s="62"/>
    </row>
    <row r="7" spans="1:75" s="22" customFormat="1" ht="16.2" customHeight="1">
      <c r="A7" s="173">
        <f t="shared" si="2"/>
        <v>5</v>
      </c>
      <c r="B7" s="68" t="s">
        <v>288</v>
      </c>
      <c r="C7" s="69" t="s">
        <v>108</v>
      </c>
      <c r="D7" s="479">
        <v>8.7110000000000003</v>
      </c>
      <c r="E7" s="480">
        <v>11.291</v>
      </c>
      <c r="F7" s="472">
        <f>E7/D7-1</f>
        <v>0.2961772471587647</v>
      </c>
      <c r="G7" s="480">
        <v>18.594000000000001</v>
      </c>
      <c r="H7" s="472">
        <f>G7/E7-1</f>
        <v>0.64679833495704542</v>
      </c>
      <c r="I7" s="480">
        <v>24.16</v>
      </c>
      <c r="J7" s="472">
        <f>I7/G7-1</f>
        <v>0.29934387436807564</v>
      </c>
      <c r="K7" s="480">
        <v>34.747999999999998</v>
      </c>
      <c r="L7" s="472">
        <f>K7/I7-1</f>
        <v>0.43824503311258267</v>
      </c>
      <c r="M7" s="480">
        <v>63.905000000000001</v>
      </c>
      <c r="N7" s="472">
        <f>M7/K7-1</f>
        <v>0.83909865315989429</v>
      </c>
      <c r="O7" s="480">
        <v>60.96</v>
      </c>
      <c r="P7" s="472">
        <f>O7/M7-1</f>
        <v>-4.608403098349112E-2</v>
      </c>
      <c r="Q7" s="480">
        <v>77.852000000000004</v>
      </c>
      <c r="R7" s="472">
        <f>Q7/O7-1</f>
        <v>0.27709973753280837</v>
      </c>
      <c r="S7" s="480">
        <f>SUMIFS(IS_Quarterly!7:7,IS_Quarterly!$1:$1,IS_Annually!S$3)</f>
        <v>108.16499999999999</v>
      </c>
      <c r="T7" s="472">
        <f t="shared" ref="T7" si="4">S7/Q7-1</f>
        <v>0.38936700405898361</v>
      </c>
      <c r="U7" s="480">
        <f>SUMIFS(IS_Quarterly!7:7,IS_Quarterly!$1:$1,IS_Annually!U$3)</f>
        <v>140.44900000000001</v>
      </c>
      <c r="V7" s="472">
        <f>U7/S7-1</f>
        <v>0.29846993019923285</v>
      </c>
      <c r="W7" s="480">
        <f>SUMIFS(IS_Quarterly!7:7,IS_Quarterly!$1:$1,IS_Annually!W$3)</f>
        <v>191.126</v>
      </c>
      <c r="X7" s="472">
        <f>W7/U7-1</f>
        <v>0.36082136576266111</v>
      </c>
      <c r="Y7" s="160"/>
      <c r="Z7" s="128"/>
      <c r="AA7" s="59"/>
      <c r="AB7" s="59"/>
      <c r="AC7" s="59"/>
      <c r="AD7" s="128"/>
      <c r="AE7" s="59"/>
      <c r="AF7" s="59"/>
      <c r="AG7" s="128"/>
      <c r="AH7" s="59"/>
      <c r="AI7" s="59"/>
      <c r="AJ7" s="128"/>
      <c r="AK7" s="59"/>
      <c r="AL7" s="59"/>
      <c r="AM7" s="128"/>
      <c r="AN7" s="59"/>
      <c r="AO7" s="59"/>
      <c r="AP7" s="128"/>
      <c r="AQ7" s="59"/>
      <c r="AR7" s="59"/>
      <c r="AS7" s="128"/>
      <c r="AT7" s="59"/>
      <c r="AU7" s="59"/>
      <c r="AV7" s="128"/>
      <c r="AW7" s="59"/>
      <c r="AX7" s="59"/>
      <c r="AY7" s="128"/>
      <c r="AZ7" s="59"/>
      <c r="BA7" s="59"/>
      <c r="BB7" s="128"/>
      <c r="BC7" s="59"/>
      <c r="BD7" s="59"/>
      <c r="BE7" s="128"/>
      <c r="BF7" s="59"/>
      <c r="BG7" s="59"/>
      <c r="BH7" s="128"/>
      <c r="BI7" s="59"/>
      <c r="BJ7" s="59"/>
      <c r="BK7" s="128"/>
      <c r="BL7" s="59"/>
      <c r="BM7" s="59"/>
      <c r="BN7" s="128"/>
      <c r="BO7" s="59"/>
      <c r="BP7" s="59"/>
      <c r="BQ7" s="128"/>
      <c r="BR7" s="59"/>
      <c r="BS7" s="59"/>
      <c r="BT7" s="70"/>
      <c r="BU7" s="71"/>
      <c r="BV7" s="64"/>
      <c r="BW7" s="59"/>
    </row>
    <row r="8" spans="1:75" s="75" customFormat="1" ht="16.2" customHeight="1">
      <c r="A8" s="173">
        <f t="shared" si="2"/>
        <v>6</v>
      </c>
      <c r="B8" s="222" t="s">
        <v>133</v>
      </c>
      <c r="C8" s="223" t="s">
        <v>133</v>
      </c>
      <c r="D8" s="481">
        <f>D7/D$4</f>
        <v>0.66710062796752956</v>
      </c>
      <c r="E8" s="482">
        <f>E7/E$4</f>
        <v>0.75293411576420377</v>
      </c>
      <c r="F8" s="483"/>
      <c r="G8" s="482">
        <f>G7/G$4</f>
        <v>0.68252395110670638</v>
      </c>
      <c r="H8" s="483"/>
      <c r="I8" s="482">
        <f>I7/I$4</f>
        <v>0.6928591912819041</v>
      </c>
      <c r="J8" s="483"/>
      <c r="K8" s="482">
        <f>K7/K$4</f>
        <v>0.73181416115580633</v>
      </c>
      <c r="L8" s="483"/>
      <c r="M8" s="482">
        <f>M7/M$4</f>
        <v>0.7876573034400306</v>
      </c>
      <c r="N8" s="483"/>
      <c r="O8" s="482">
        <f>O7/O$4</f>
        <v>0.79726919606073687</v>
      </c>
      <c r="P8" s="483"/>
      <c r="Q8" s="482">
        <f>Q7/Q$4</f>
        <v>0.77390751123305102</v>
      </c>
      <c r="R8" s="483"/>
      <c r="S8" s="482">
        <f>S7/S$4</f>
        <v>0.76279971791255274</v>
      </c>
      <c r="T8" s="483"/>
      <c r="U8" s="482">
        <f>U7/U$4</f>
        <v>0.77973940029868494</v>
      </c>
      <c r="V8" s="483"/>
      <c r="W8" s="482">
        <f>IFERROR(W7/(W$4),)</f>
        <v>0.78672747779268792</v>
      </c>
      <c r="X8" s="483"/>
      <c r="Y8" s="160"/>
      <c r="Z8" s="130"/>
      <c r="AA8" s="129"/>
      <c r="AB8" s="129"/>
      <c r="AC8" s="129"/>
      <c r="AD8" s="130"/>
      <c r="AE8" s="129"/>
      <c r="AF8" s="129"/>
      <c r="AG8" s="130"/>
      <c r="AH8" s="129"/>
      <c r="AI8" s="129"/>
      <c r="AJ8" s="130"/>
      <c r="AK8" s="129"/>
      <c r="AL8" s="129"/>
      <c r="AM8" s="130"/>
      <c r="AN8" s="129"/>
      <c r="AO8" s="129"/>
      <c r="AP8" s="130"/>
      <c r="AQ8" s="129"/>
      <c r="AR8" s="129"/>
      <c r="AS8" s="130"/>
      <c r="AT8" s="129"/>
      <c r="AU8" s="129"/>
      <c r="AV8" s="130"/>
      <c r="AW8" s="129"/>
      <c r="AX8" s="129"/>
      <c r="AY8" s="130"/>
      <c r="AZ8" s="129"/>
      <c r="BA8" s="129"/>
      <c r="BB8" s="130"/>
      <c r="BC8" s="129"/>
      <c r="BD8" s="129"/>
      <c r="BE8" s="130"/>
      <c r="BF8" s="129"/>
      <c r="BG8" s="129"/>
      <c r="BH8" s="130"/>
      <c r="BI8" s="129"/>
      <c r="BJ8" s="129"/>
      <c r="BK8" s="130"/>
      <c r="BL8" s="129"/>
      <c r="BM8" s="129"/>
      <c r="BN8" s="130"/>
      <c r="BO8" s="129"/>
      <c r="BP8" s="129"/>
      <c r="BQ8" s="130"/>
      <c r="BR8" s="129"/>
      <c r="BS8" s="129"/>
      <c r="BT8" s="72"/>
      <c r="BU8" s="73"/>
      <c r="BV8" s="64"/>
      <c r="BW8" s="74"/>
    </row>
    <row r="9" spans="1:75" s="78" customFormat="1" ht="16.2" customHeight="1">
      <c r="A9" s="173">
        <f t="shared" si="2"/>
        <v>7</v>
      </c>
      <c r="B9" s="76" t="s">
        <v>289</v>
      </c>
      <c r="C9" s="77" t="s">
        <v>30</v>
      </c>
      <c r="D9" s="484">
        <v>-6.0730000000000004</v>
      </c>
      <c r="E9" s="485">
        <v>-7.3140000000000001</v>
      </c>
      <c r="F9" s="475">
        <f>E9/D9-1</f>
        <v>0.2043471101597234</v>
      </c>
      <c r="G9" s="485">
        <v>-10.329000000000001</v>
      </c>
      <c r="H9" s="475">
        <f>G9/E9-1</f>
        <v>0.41222313371616082</v>
      </c>
      <c r="I9" s="485">
        <v>-13.370000000000001</v>
      </c>
      <c r="J9" s="475">
        <f>I9/G9-1</f>
        <v>0.2944137864265659</v>
      </c>
      <c r="K9" s="485">
        <v>-17.271000000000001</v>
      </c>
      <c r="L9" s="475">
        <f>K9/I9-1</f>
        <v>0.29177262528047865</v>
      </c>
      <c r="M9" s="485">
        <v>-22.195</v>
      </c>
      <c r="N9" s="475">
        <f>M9/K9-1</f>
        <v>0.2851021944299692</v>
      </c>
      <c r="O9" s="485">
        <v>-20.350000000000001</v>
      </c>
      <c r="P9" s="475">
        <f>O9/M9-1</f>
        <v>-8.3126830367199811E-2</v>
      </c>
      <c r="Q9" s="485">
        <v>-26.138999999999999</v>
      </c>
      <c r="R9" s="475">
        <f>Q9/O9-1</f>
        <v>0.28447174447174439</v>
      </c>
      <c r="S9" s="485">
        <f>SUMIFS(IS_Quarterly!9:9,IS_Quarterly!$1:$1,IS_Annually!S$3)</f>
        <v>-39.287999999999997</v>
      </c>
      <c r="T9" s="475">
        <f t="shared" ref="T9" si="5">S9/Q9-1</f>
        <v>0.50304143234247678</v>
      </c>
      <c r="U9" s="486">
        <f>SUMIFS(IS_Quarterly!9:9,IS_Quarterly!$1:$1,IS_Annually!U$3)</f>
        <v>-50.826000000000001</v>
      </c>
      <c r="V9" s="475">
        <f>U9/S9-1</f>
        <v>0.29367745876603557</v>
      </c>
      <c r="W9" s="486">
        <f>SUMIFS(IS_Quarterly!9:9,IS_Quarterly!$1:$1,IS_Annually!W$3)</f>
        <v>-68.671500000000009</v>
      </c>
      <c r="X9" s="475">
        <f>W9/U9-1</f>
        <v>0.35110966828001433</v>
      </c>
      <c r="Y9" s="160"/>
      <c r="Z9" s="131"/>
      <c r="AA9" s="62"/>
      <c r="AB9" s="62"/>
      <c r="AC9" s="62"/>
      <c r="AD9" s="131"/>
      <c r="AE9" s="62"/>
      <c r="AF9" s="62"/>
      <c r="AG9" s="131"/>
      <c r="AH9" s="62"/>
      <c r="AI9" s="62"/>
      <c r="AJ9" s="131"/>
      <c r="AK9" s="62"/>
      <c r="AL9" s="62"/>
      <c r="AM9" s="131"/>
      <c r="AN9" s="62"/>
      <c r="AO9" s="62"/>
      <c r="AP9" s="131"/>
      <c r="AQ9" s="62"/>
      <c r="AR9" s="62"/>
      <c r="AS9" s="131"/>
      <c r="AT9" s="62"/>
      <c r="AU9" s="62"/>
      <c r="AV9" s="131"/>
      <c r="AW9" s="62"/>
      <c r="AX9" s="62"/>
      <c r="AY9" s="131"/>
      <c r="AZ9" s="62"/>
      <c r="BA9" s="62"/>
      <c r="BB9" s="131"/>
      <c r="BC9" s="62"/>
      <c r="BD9" s="62"/>
      <c r="BE9" s="131"/>
      <c r="BF9" s="62"/>
      <c r="BG9" s="62"/>
      <c r="BH9" s="131"/>
      <c r="BI9" s="62"/>
      <c r="BJ9" s="62"/>
      <c r="BK9" s="131"/>
      <c r="BL9" s="62"/>
      <c r="BM9" s="62"/>
      <c r="BN9" s="131"/>
      <c r="BO9" s="62"/>
      <c r="BP9" s="62"/>
      <c r="BQ9" s="131"/>
      <c r="BR9" s="62"/>
      <c r="BS9" s="62"/>
      <c r="BT9" s="63"/>
      <c r="BU9" s="63"/>
      <c r="BV9" s="58"/>
      <c r="BW9" s="62"/>
    </row>
    <row r="10" spans="1:75" s="78" customFormat="1" ht="16.2" customHeight="1">
      <c r="A10" s="173">
        <f t="shared" si="2"/>
        <v>8</v>
      </c>
      <c r="B10" s="66" t="s">
        <v>133</v>
      </c>
      <c r="C10" s="67" t="s">
        <v>198</v>
      </c>
      <c r="D10" s="477">
        <f>IFERROR(D9/(-D$4),)</f>
        <v>0.46507887884821569</v>
      </c>
      <c r="E10" s="478">
        <f>IFERROR(E9/(-E$4),)</f>
        <v>0.48773006134969327</v>
      </c>
      <c r="F10" s="475"/>
      <c r="G10" s="478">
        <f>IFERROR(G9/(-G$4),)</f>
        <v>0.37914326616011457</v>
      </c>
      <c r="H10" s="475"/>
      <c r="I10" s="478">
        <f>IFERROR(I9/(-I$4),)</f>
        <v>0.38342414683108689</v>
      </c>
      <c r="J10" s="475"/>
      <c r="K10" s="478">
        <f>IFERROR(K9/(-K$4),)</f>
        <v>0.36373783749631444</v>
      </c>
      <c r="L10" s="475"/>
      <c r="M10" s="478">
        <f>IFERROR(M9/(-M$4),)</f>
        <v>0.27356316172211065</v>
      </c>
      <c r="N10" s="475"/>
      <c r="O10" s="478">
        <f>IFERROR(O9/(-O$4),)</f>
        <v>0.26614875557473749</v>
      </c>
      <c r="P10" s="475"/>
      <c r="Q10" s="478">
        <f>IFERROR(Q9/(-Q$4),)</f>
        <v>0.25984134558034117</v>
      </c>
      <c r="R10" s="475"/>
      <c r="S10" s="478">
        <f>IFERROR(S9/(-S$4),)</f>
        <v>0.27706629055007048</v>
      </c>
      <c r="T10" s="475"/>
      <c r="U10" s="478">
        <f>IFERROR(U9/(-U$4),)</f>
        <v>0.28217384787062177</v>
      </c>
      <c r="V10" s="475"/>
      <c r="W10" s="478">
        <f>IFERROR(W9/(-W$4),)</f>
        <v>0.28267088722225431</v>
      </c>
      <c r="X10" s="475"/>
      <c r="Y10" s="160"/>
      <c r="Z10" s="127"/>
      <c r="AA10" s="62"/>
      <c r="AB10" s="62"/>
      <c r="AC10" s="62"/>
      <c r="AD10" s="127"/>
      <c r="AE10" s="62"/>
      <c r="AF10" s="62"/>
      <c r="AG10" s="127"/>
      <c r="AH10" s="62"/>
      <c r="AI10" s="62"/>
      <c r="AJ10" s="127"/>
      <c r="AK10" s="62"/>
      <c r="AL10" s="62"/>
      <c r="AM10" s="127"/>
      <c r="AN10" s="62"/>
      <c r="AO10" s="62"/>
      <c r="AP10" s="127"/>
      <c r="AQ10" s="62"/>
      <c r="AR10" s="62"/>
      <c r="AS10" s="127"/>
      <c r="AT10" s="62"/>
      <c r="AU10" s="62"/>
      <c r="AV10" s="127"/>
      <c r="AW10" s="62"/>
      <c r="AX10" s="62"/>
      <c r="AY10" s="127"/>
      <c r="AZ10" s="62"/>
      <c r="BA10" s="62"/>
      <c r="BB10" s="127"/>
      <c r="BC10" s="62"/>
      <c r="BD10" s="62"/>
      <c r="BE10" s="127"/>
      <c r="BF10" s="62"/>
      <c r="BG10" s="62"/>
      <c r="BH10" s="127"/>
      <c r="BI10" s="62"/>
      <c r="BJ10" s="62"/>
      <c r="BK10" s="127"/>
      <c r="BL10" s="62"/>
      <c r="BM10" s="62"/>
      <c r="BN10" s="127"/>
      <c r="BO10" s="62"/>
      <c r="BP10" s="62"/>
      <c r="BQ10" s="127"/>
      <c r="BR10" s="62"/>
      <c r="BS10" s="62"/>
      <c r="BT10" s="63"/>
      <c r="BU10" s="63"/>
      <c r="BV10" s="58"/>
      <c r="BW10" s="62"/>
    </row>
    <row r="11" spans="1:75" s="57" customFormat="1" ht="16.2" customHeight="1">
      <c r="A11" s="173">
        <f t="shared" si="2"/>
        <v>9</v>
      </c>
      <c r="B11" s="54" t="s">
        <v>290</v>
      </c>
      <c r="C11" s="55" t="s">
        <v>109</v>
      </c>
      <c r="D11" s="470">
        <v>2.6379999999999999</v>
      </c>
      <c r="E11" s="471">
        <v>3.9769999999999999</v>
      </c>
      <c r="F11" s="472">
        <f>E11/D11-1</f>
        <v>0.50758150113722511</v>
      </c>
      <c r="G11" s="471">
        <v>8.2650000000000006</v>
      </c>
      <c r="H11" s="472">
        <f>G11/E11-1</f>
        <v>1.0781996479758615</v>
      </c>
      <c r="I11" s="471">
        <v>10.799999999999999</v>
      </c>
      <c r="J11" s="472">
        <f>I11/G11-1</f>
        <v>0.30671506352087086</v>
      </c>
      <c r="K11" s="471">
        <v>17.475999999999999</v>
      </c>
      <c r="L11" s="472">
        <f>K11/I11-1</f>
        <v>0.61814814814814811</v>
      </c>
      <c r="M11" s="471">
        <v>41.709000000000003</v>
      </c>
      <c r="N11" s="472">
        <f>M11/K11-1</f>
        <v>1.3866445410849169</v>
      </c>
      <c r="O11" s="471">
        <v>40.61</v>
      </c>
      <c r="P11" s="472">
        <f>O11/M11-1</f>
        <v>-2.6349229183149969E-2</v>
      </c>
      <c r="Q11" s="471">
        <v>51.713000000000001</v>
      </c>
      <c r="R11" s="472">
        <f>Q11/O11-1</f>
        <v>0.27340556513174108</v>
      </c>
      <c r="S11" s="471">
        <f>SUMIFS(IS_Quarterly!11:11,IS_Quarterly!$1:$1,IS_Annually!S$3)</f>
        <v>68.876999999999995</v>
      </c>
      <c r="T11" s="472">
        <f t="shared" ref="T11" si="6">S11/Q11-1</f>
        <v>0.33190880436253933</v>
      </c>
      <c r="U11" s="471">
        <f>SUMIFS(IS_Quarterly!11:11,IS_Quarterly!$1:$1,IS_Annually!U$3)</f>
        <v>89.623000000000005</v>
      </c>
      <c r="V11" s="472">
        <f>U11/S11-1</f>
        <v>0.30120359481394376</v>
      </c>
      <c r="W11" s="471">
        <f>SUMIFS(IS_Quarterly!11:11,IS_Quarterly!$1:$1,IS_Annually!W$3)</f>
        <v>122.4545</v>
      </c>
      <c r="X11" s="472">
        <f>W11/U11-1</f>
        <v>0.36632895573680857</v>
      </c>
      <c r="Y11" s="160"/>
      <c r="Z11" s="125"/>
      <c r="AA11" s="59"/>
      <c r="AB11" s="59"/>
      <c r="AC11" s="59"/>
      <c r="AD11" s="125"/>
      <c r="AE11" s="59"/>
      <c r="AF11" s="59"/>
      <c r="AG11" s="125"/>
      <c r="AH11" s="59"/>
      <c r="AI11" s="59"/>
      <c r="AJ11" s="125"/>
      <c r="AK11" s="59"/>
      <c r="AL11" s="59"/>
      <c r="AM11" s="125"/>
      <c r="AN11" s="59"/>
      <c r="AO11" s="59"/>
      <c r="AP11" s="125"/>
      <c r="AQ11" s="59"/>
      <c r="AR11" s="59"/>
      <c r="AS11" s="125"/>
      <c r="AT11" s="59"/>
      <c r="AU11" s="59"/>
      <c r="AV11" s="125"/>
      <c r="AW11" s="59"/>
      <c r="AX11" s="59"/>
      <c r="AY11" s="125"/>
      <c r="AZ11" s="59"/>
      <c r="BA11" s="59"/>
      <c r="BB11" s="125"/>
      <c r="BC11" s="59"/>
      <c r="BD11" s="59"/>
      <c r="BE11" s="125"/>
      <c r="BF11" s="59"/>
      <c r="BG11" s="59"/>
      <c r="BH11" s="125"/>
      <c r="BI11" s="59"/>
      <c r="BJ11" s="59"/>
      <c r="BK11" s="125"/>
      <c r="BL11" s="59"/>
      <c r="BM11" s="59"/>
      <c r="BN11" s="125"/>
      <c r="BO11" s="59"/>
      <c r="BP11" s="59"/>
      <c r="BQ11" s="125"/>
      <c r="BR11" s="59"/>
      <c r="BS11" s="59"/>
      <c r="BT11" s="56"/>
      <c r="BV11" s="64"/>
      <c r="BW11" s="59"/>
    </row>
    <row r="12" spans="1:75" s="57" customFormat="1" ht="16.2" customHeight="1">
      <c r="A12" s="173">
        <f t="shared" si="2"/>
        <v>10</v>
      </c>
      <c r="B12" s="222" t="s">
        <v>133</v>
      </c>
      <c r="C12" s="223" t="s">
        <v>133</v>
      </c>
      <c r="D12" s="481">
        <f>D11/D$4</f>
        <v>0.20202174911931384</v>
      </c>
      <c r="E12" s="482">
        <f>E11/E$4</f>
        <v>0.2652040544145105</v>
      </c>
      <c r="F12" s="483"/>
      <c r="G12" s="482">
        <f>G11/G$4</f>
        <v>0.30338068494659182</v>
      </c>
      <c r="H12" s="483"/>
      <c r="I12" s="482">
        <f>I11/I$4</f>
        <v>0.30972182391740744</v>
      </c>
      <c r="J12" s="483"/>
      <c r="K12" s="482">
        <f>K11/K$4</f>
        <v>0.36805526304704939</v>
      </c>
      <c r="L12" s="483"/>
      <c r="M12" s="482">
        <f>M11/M$4</f>
        <v>0.51408181627697735</v>
      </c>
      <c r="N12" s="483"/>
      <c r="O12" s="482">
        <f>O11/O$4</f>
        <v>0.53112044048599938</v>
      </c>
      <c r="P12" s="483"/>
      <c r="Q12" s="482">
        <f>Q11/Q$4</f>
        <v>0.51406616565270979</v>
      </c>
      <c r="R12" s="483"/>
      <c r="S12" s="482">
        <f>S11/S$4</f>
        <v>0.48573342736248232</v>
      </c>
      <c r="T12" s="483"/>
      <c r="U12" s="482">
        <f>U11/U$4</f>
        <v>0.49756555242806311</v>
      </c>
      <c r="V12" s="483"/>
      <c r="W12" s="482">
        <f>IFERROR(W11/(W$4),)</f>
        <v>0.50405659057043362</v>
      </c>
      <c r="X12" s="483"/>
      <c r="Y12" s="160"/>
      <c r="Z12" s="130"/>
      <c r="AA12" s="129"/>
      <c r="AB12" s="129"/>
      <c r="AC12" s="129"/>
      <c r="AD12" s="130"/>
      <c r="AE12" s="129"/>
      <c r="AF12" s="129"/>
      <c r="AG12" s="130"/>
      <c r="AH12" s="129"/>
      <c r="AI12" s="129"/>
      <c r="AJ12" s="130"/>
      <c r="AK12" s="129"/>
      <c r="AL12" s="129"/>
      <c r="AM12" s="130"/>
      <c r="AN12" s="129"/>
      <c r="AO12" s="129"/>
      <c r="AP12" s="130"/>
      <c r="AQ12" s="129"/>
      <c r="AR12" s="129"/>
      <c r="AS12" s="130"/>
      <c r="AT12" s="129"/>
      <c r="AU12" s="129"/>
      <c r="AV12" s="130"/>
      <c r="AW12" s="129"/>
      <c r="AX12" s="129"/>
      <c r="AY12" s="130"/>
      <c r="AZ12" s="129"/>
      <c r="BA12" s="129"/>
      <c r="BB12" s="130"/>
      <c r="BC12" s="129"/>
      <c r="BD12" s="129"/>
      <c r="BE12" s="130"/>
      <c r="BF12" s="129"/>
      <c r="BG12" s="129"/>
      <c r="BH12" s="130"/>
      <c r="BI12" s="129"/>
      <c r="BJ12" s="129"/>
      <c r="BK12" s="130"/>
      <c r="BL12" s="129"/>
      <c r="BM12" s="129"/>
      <c r="BN12" s="130"/>
      <c r="BO12" s="129"/>
      <c r="BP12" s="129"/>
      <c r="BQ12" s="130"/>
      <c r="BR12" s="129"/>
      <c r="BS12" s="129"/>
      <c r="BT12" s="56"/>
      <c r="BV12" s="64"/>
      <c r="BW12" s="59"/>
    </row>
    <row r="13" spans="1:75" s="775" customFormat="1" ht="16.2" customHeight="1">
      <c r="A13" s="173">
        <f t="shared" si="2"/>
        <v>11</v>
      </c>
      <c r="B13" s="687" t="s">
        <v>382</v>
      </c>
      <c r="C13" s="688" t="s">
        <v>383</v>
      </c>
      <c r="D13" s="768"/>
      <c r="E13" s="769"/>
      <c r="F13" s="770"/>
      <c r="G13" s="769"/>
      <c r="H13" s="770"/>
      <c r="I13" s="769"/>
      <c r="J13" s="766"/>
      <c r="K13" s="769"/>
      <c r="L13" s="766"/>
      <c r="M13" s="769"/>
      <c r="N13" s="766"/>
      <c r="O13" s="769"/>
      <c r="P13" s="766"/>
      <c r="Q13" s="769"/>
      <c r="R13" s="766"/>
      <c r="S13" s="769"/>
      <c r="T13" s="766"/>
      <c r="U13" s="769"/>
      <c r="V13" s="766"/>
      <c r="W13" s="771">
        <f>SUMIFS(IS_Quarterly!13:13,IS_Quarterly!$1:$1,IS_Annually!W$3)</f>
        <v>-1.066655546</v>
      </c>
      <c r="X13" s="766"/>
      <c r="Y13" s="772"/>
      <c r="Z13" s="773"/>
      <c r="AA13" s="774"/>
      <c r="AB13" s="774"/>
      <c r="AC13" s="774"/>
      <c r="AD13" s="773"/>
      <c r="AE13" s="774"/>
      <c r="AF13" s="774"/>
      <c r="AG13" s="773"/>
      <c r="AH13" s="774"/>
      <c r="AI13" s="774"/>
      <c r="AJ13" s="773"/>
      <c r="AK13" s="774"/>
      <c r="AL13" s="774"/>
      <c r="AM13" s="773"/>
      <c r="AN13" s="774"/>
      <c r="AO13" s="774"/>
      <c r="AP13" s="773"/>
      <c r="AQ13" s="774"/>
      <c r="AR13" s="774"/>
      <c r="AS13" s="773"/>
      <c r="AT13" s="774"/>
      <c r="AU13" s="774"/>
      <c r="AV13" s="773"/>
      <c r="AW13" s="774"/>
      <c r="AX13" s="774"/>
      <c r="AY13" s="773"/>
      <c r="AZ13" s="774"/>
      <c r="BA13" s="774"/>
      <c r="BB13" s="773"/>
      <c r="BC13" s="774"/>
      <c r="BD13" s="774"/>
      <c r="BE13" s="773"/>
      <c r="BF13" s="774"/>
      <c r="BG13" s="774"/>
      <c r="BH13" s="773"/>
      <c r="BI13" s="774"/>
      <c r="BJ13" s="774"/>
      <c r="BK13" s="773"/>
      <c r="BL13" s="774"/>
      <c r="BM13" s="774"/>
      <c r="BN13" s="773"/>
      <c r="BO13" s="774"/>
      <c r="BP13" s="774"/>
      <c r="BQ13" s="773"/>
      <c r="BR13" s="774"/>
      <c r="BS13" s="774"/>
      <c r="BT13" s="765"/>
      <c r="BU13" s="765"/>
      <c r="BV13" s="764"/>
      <c r="BW13" s="774"/>
    </row>
    <row r="14" spans="1:75" s="775" customFormat="1" ht="16.2" customHeight="1">
      <c r="A14" s="173">
        <f t="shared" si="2"/>
        <v>12</v>
      </c>
      <c r="B14" s="687" t="s">
        <v>292</v>
      </c>
      <c r="C14" s="688" t="s">
        <v>103</v>
      </c>
      <c r="D14" s="768" t="s">
        <v>314</v>
      </c>
      <c r="E14" s="769" t="s">
        <v>314</v>
      </c>
      <c r="F14" s="770" t="s">
        <v>314</v>
      </c>
      <c r="G14" s="769">
        <v>0.56699999999999995</v>
      </c>
      <c r="H14" s="770" t="s">
        <v>314</v>
      </c>
      <c r="I14" s="769">
        <v>0.15817905300000001</v>
      </c>
      <c r="J14" s="766">
        <f>I14/G14-1</f>
        <v>-0.72102459788359785</v>
      </c>
      <c r="K14" s="769">
        <v>0.40935940699999995</v>
      </c>
      <c r="L14" s="766">
        <f>K14/I14-1</f>
        <v>1.5879495371615349</v>
      </c>
      <c r="M14" s="769">
        <v>0.52115354799999991</v>
      </c>
      <c r="N14" s="766">
        <f>M14/K14-1</f>
        <v>0.27309532671860648</v>
      </c>
      <c r="O14" s="769">
        <v>1.2965769820000002</v>
      </c>
      <c r="P14" s="766">
        <f>O14/M14-1</f>
        <v>1.4878982153643525</v>
      </c>
      <c r="Q14" s="769">
        <v>4.20794318</v>
      </c>
      <c r="R14" s="766">
        <f>Q14/O14-1</f>
        <v>2.2454248674915931</v>
      </c>
      <c r="S14" s="769">
        <f>SUMIFS(IS_Quarterly!14:14,IS_Quarterly!$1:$1,IS_Annually!S$3)</f>
        <v>2.5839999999999996</v>
      </c>
      <c r="T14" s="766">
        <f t="shared" ref="T14:T20" si="7">S14/Q14-1</f>
        <v>-0.38592326714829839</v>
      </c>
      <c r="U14" s="769">
        <f>SUMIFS(IS_Quarterly!14:14,IS_Quarterly!$1:$1,IS_Annually!U$3)</f>
        <v>8.6590000000000007</v>
      </c>
      <c r="V14" s="766">
        <f t="shared" ref="V14:V20" si="8">U14/S14-1</f>
        <v>2.3510061919504652</v>
      </c>
      <c r="W14" s="769">
        <f>SUMIFS(IS_Quarterly!14:14,IS_Quarterly!$1:$1,IS_Annually!W$3)</f>
        <v>24.207000000000001</v>
      </c>
      <c r="X14" s="766">
        <f t="shared" ref="X14:X20" si="9">W14/U14-1</f>
        <v>1.7955884051276128</v>
      </c>
      <c r="Y14" s="772"/>
      <c r="Z14" s="773"/>
      <c r="AA14" s="774"/>
      <c r="AB14" s="774"/>
      <c r="AC14" s="774"/>
      <c r="AD14" s="773"/>
      <c r="AE14" s="774"/>
      <c r="AF14" s="774"/>
      <c r="AG14" s="773"/>
      <c r="AH14" s="774"/>
      <c r="AI14" s="774"/>
      <c r="AJ14" s="773"/>
      <c r="AK14" s="774"/>
      <c r="AL14" s="774"/>
      <c r="AM14" s="773"/>
      <c r="AN14" s="774"/>
      <c r="AO14" s="774"/>
      <c r="AP14" s="773"/>
      <c r="AQ14" s="774"/>
      <c r="AR14" s="774"/>
      <c r="AS14" s="773"/>
      <c r="AT14" s="774"/>
      <c r="AU14" s="774"/>
      <c r="AV14" s="773"/>
      <c r="AW14" s="774"/>
      <c r="AX14" s="774"/>
      <c r="AY14" s="773"/>
      <c r="AZ14" s="774"/>
      <c r="BA14" s="774"/>
      <c r="BB14" s="773"/>
      <c r="BC14" s="774"/>
      <c r="BD14" s="774"/>
      <c r="BE14" s="773"/>
      <c r="BF14" s="774"/>
      <c r="BG14" s="774"/>
      <c r="BH14" s="773"/>
      <c r="BI14" s="774"/>
      <c r="BJ14" s="774"/>
      <c r="BK14" s="773"/>
      <c r="BL14" s="774"/>
      <c r="BM14" s="774"/>
      <c r="BN14" s="773"/>
      <c r="BO14" s="774"/>
      <c r="BP14" s="774"/>
      <c r="BQ14" s="773"/>
      <c r="BR14" s="774"/>
      <c r="BS14" s="774"/>
      <c r="BT14" s="765"/>
      <c r="BU14" s="765"/>
      <c r="BV14" s="764"/>
      <c r="BW14" s="774"/>
    </row>
    <row r="15" spans="1:75" s="775" customFormat="1" ht="16.2" customHeight="1">
      <c r="A15" s="173">
        <f t="shared" si="2"/>
        <v>13</v>
      </c>
      <c r="B15" s="687" t="s">
        <v>294</v>
      </c>
      <c r="C15" s="688" t="s">
        <v>104</v>
      </c>
      <c r="D15" s="768" t="s">
        <v>314</v>
      </c>
      <c r="E15" s="769" t="s">
        <v>314</v>
      </c>
      <c r="F15" s="770" t="s">
        <v>314</v>
      </c>
      <c r="G15" s="776">
        <v>-0.52300000000000002</v>
      </c>
      <c r="H15" s="770" t="s">
        <v>314</v>
      </c>
      <c r="I15" s="776">
        <v>-0.73628096700000012</v>
      </c>
      <c r="J15" s="766">
        <f t="shared" ref="J15:R17" si="10">I15/G15-1</f>
        <v>0.40780299617590843</v>
      </c>
      <c r="K15" s="776">
        <v>-0.56278001700000002</v>
      </c>
      <c r="L15" s="766">
        <f t="shared" si="10"/>
        <v>-0.23564502924329978</v>
      </c>
      <c r="M15" s="776">
        <v>-0.73637286099999999</v>
      </c>
      <c r="N15" s="766">
        <f t="shared" si="10"/>
        <v>0.3084559486055809</v>
      </c>
      <c r="O15" s="776">
        <v>-2.678342561</v>
      </c>
      <c r="P15" s="766">
        <f t="shared" si="10"/>
        <v>2.6372097653935676</v>
      </c>
      <c r="Q15" s="776">
        <v>-0.36970180500000005</v>
      </c>
      <c r="R15" s="766">
        <f t="shared" si="10"/>
        <v>-0.86196619865460145</v>
      </c>
      <c r="S15" s="776">
        <f>SUMIFS(IS_Quarterly!15:15,IS_Quarterly!$1:$1,IS_Annually!S$3)</f>
        <v>-4.673</v>
      </c>
      <c r="T15" s="766">
        <f t="shared" si="7"/>
        <v>11.639916648499996</v>
      </c>
      <c r="U15" s="771">
        <f>SUMIFS(IS_Quarterly!15:15,IS_Quarterly!$1:$1,IS_Annually!U$3)</f>
        <v>-3.593</v>
      </c>
      <c r="V15" s="766">
        <f t="shared" si="8"/>
        <v>-0.23111491547185958</v>
      </c>
      <c r="W15" s="771">
        <f>SUMIFS(IS_Quarterly!15:15,IS_Quarterly!$1:$1,IS_Annually!W$3)</f>
        <v>-3.9106856170000004</v>
      </c>
      <c r="X15" s="766">
        <f t="shared" si="9"/>
        <v>8.8417928472029006E-2</v>
      </c>
      <c r="Y15" s="772"/>
      <c r="Z15" s="773"/>
      <c r="AA15" s="774"/>
      <c r="AB15" s="774"/>
      <c r="AC15" s="774"/>
      <c r="AD15" s="773"/>
      <c r="AE15" s="774"/>
      <c r="AF15" s="774"/>
      <c r="AG15" s="773"/>
      <c r="AH15" s="774"/>
      <c r="AI15" s="774"/>
      <c r="AJ15" s="773"/>
      <c r="AK15" s="774"/>
      <c r="AL15" s="774"/>
      <c r="AM15" s="773"/>
      <c r="AN15" s="774"/>
      <c r="AO15" s="774"/>
      <c r="AP15" s="773"/>
      <c r="AQ15" s="774"/>
      <c r="AR15" s="774"/>
      <c r="AS15" s="773"/>
      <c r="AT15" s="774"/>
      <c r="AU15" s="774"/>
      <c r="AV15" s="773"/>
      <c r="AW15" s="774"/>
      <c r="AX15" s="774"/>
      <c r="AY15" s="773"/>
      <c r="AZ15" s="774"/>
      <c r="BA15" s="774"/>
      <c r="BB15" s="773"/>
      <c r="BC15" s="774"/>
      <c r="BD15" s="774"/>
      <c r="BE15" s="773"/>
      <c r="BF15" s="774"/>
      <c r="BG15" s="774"/>
      <c r="BH15" s="773"/>
      <c r="BI15" s="774"/>
      <c r="BJ15" s="774"/>
      <c r="BK15" s="773"/>
      <c r="BL15" s="774"/>
      <c r="BM15" s="774"/>
      <c r="BN15" s="773"/>
      <c r="BO15" s="774"/>
      <c r="BP15" s="774"/>
      <c r="BQ15" s="773"/>
      <c r="BR15" s="774"/>
      <c r="BS15" s="774"/>
      <c r="BT15" s="765"/>
      <c r="BU15" s="765"/>
      <c r="BV15" s="764"/>
      <c r="BW15" s="774"/>
    </row>
    <row r="16" spans="1:75" s="775" customFormat="1" ht="16.2" customHeight="1">
      <c r="A16" s="173">
        <f t="shared" si="2"/>
        <v>14</v>
      </c>
      <c r="B16" s="687" t="s">
        <v>296</v>
      </c>
      <c r="C16" s="688" t="s">
        <v>105</v>
      </c>
      <c r="D16" s="768" t="s">
        <v>314</v>
      </c>
      <c r="E16" s="769" t="s">
        <v>314</v>
      </c>
      <c r="F16" s="770" t="s">
        <v>314</v>
      </c>
      <c r="G16" s="769">
        <v>0.49199999999999999</v>
      </c>
      <c r="H16" s="770" t="s">
        <v>314</v>
      </c>
      <c r="I16" s="769">
        <v>0.43702877000000001</v>
      </c>
      <c r="J16" s="766">
        <f t="shared" si="10"/>
        <v>-0.11173014227642275</v>
      </c>
      <c r="K16" s="769">
        <v>0.510017681</v>
      </c>
      <c r="L16" s="766">
        <f t="shared" si="10"/>
        <v>0.16701168437949754</v>
      </c>
      <c r="M16" s="769">
        <v>0.25772879700000001</v>
      </c>
      <c r="N16" s="766">
        <f t="shared" si="10"/>
        <v>-0.49466693685076379</v>
      </c>
      <c r="O16" s="769">
        <v>7.5312800999999999E-2</v>
      </c>
      <c r="P16" s="766">
        <f t="shared" si="10"/>
        <v>-0.70778274730394219</v>
      </c>
      <c r="Q16" s="769">
        <v>0.21254851499999999</v>
      </c>
      <c r="R16" s="766">
        <f t="shared" si="10"/>
        <v>1.8222096665877556</v>
      </c>
      <c r="S16" s="769">
        <f>SUMIFS(IS_Quarterly!16:16,IS_Quarterly!$1:$1,IS_Annually!S$3)</f>
        <v>30.372</v>
      </c>
      <c r="T16" s="766">
        <f t="shared" si="7"/>
        <v>141.89443518342154</v>
      </c>
      <c r="U16" s="777">
        <f>SUMIFS(IS_Quarterly!16:16,IS_Quarterly!$1:$1,IS_Annually!U$3)</f>
        <v>4.8429602000000002E-2</v>
      </c>
      <c r="V16" s="766">
        <f t="shared" si="8"/>
        <v>-0.99840545232450939</v>
      </c>
      <c r="W16" s="777">
        <f>SUMIFS(IS_Quarterly!16:16,IS_Quarterly!$1:$1,IS_Annually!W$3)</f>
        <v>2.9177946999999999E-2</v>
      </c>
      <c r="X16" s="766">
        <f t="shared" si="9"/>
        <v>-0.397518340125942</v>
      </c>
      <c r="Y16" s="772"/>
      <c r="Z16" s="773"/>
      <c r="AA16" s="774"/>
      <c r="AB16" s="774"/>
      <c r="AC16" s="774"/>
      <c r="AD16" s="773"/>
      <c r="AE16" s="774"/>
      <c r="AF16" s="774"/>
      <c r="AG16" s="773"/>
      <c r="AH16" s="774"/>
      <c r="AI16" s="774"/>
      <c r="AJ16" s="773"/>
      <c r="AK16" s="774"/>
      <c r="AL16" s="774"/>
      <c r="AM16" s="773"/>
      <c r="AN16" s="774"/>
      <c r="AO16" s="774"/>
      <c r="AP16" s="773"/>
      <c r="AQ16" s="774"/>
      <c r="AR16" s="774"/>
      <c r="AS16" s="773"/>
      <c r="AT16" s="774"/>
      <c r="AU16" s="774"/>
      <c r="AV16" s="773"/>
      <c r="AW16" s="774"/>
      <c r="AX16" s="774"/>
      <c r="AY16" s="773"/>
      <c r="AZ16" s="774"/>
      <c r="BA16" s="774"/>
      <c r="BB16" s="773"/>
      <c r="BC16" s="774"/>
      <c r="BD16" s="774"/>
      <c r="BE16" s="773"/>
      <c r="BF16" s="774"/>
      <c r="BG16" s="774"/>
      <c r="BH16" s="773"/>
      <c r="BI16" s="774"/>
      <c r="BJ16" s="774"/>
      <c r="BK16" s="773"/>
      <c r="BL16" s="774"/>
      <c r="BM16" s="774"/>
      <c r="BN16" s="773"/>
      <c r="BO16" s="774"/>
      <c r="BP16" s="774"/>
      <c r="BQ16" s="773"/>
      <c r="BR16" s="774"/>
      <c r="BS16" s="774"/>
      <c r="BT16" s="765"/>
      <c r="BU16" s="765"/>
      <c r="BV16" s="764"/>
      <c r="BW16" s="774"/>
    </row>
    <row r="17" spans="1:75" s="775" customFormat="1" ht="16.2" customHeight="1">
      <c r="A17" s="173">
        <f t="shared" si="2"/>
        <v>15</v>
      </c>
      <c r="B17" s="687" t="s">
        <v>298</v>
      </c>
      <c r="C17" s="688" t="s">
        <v>106</v>
      </c>
      <c r="D17" s="768" t="s">
        <v>314</v>
      </c>
      <c r="E17" s="769" t="s">
        <v>314</v>
      </c>
      <c r="F17" s="770" t="s">
        <v>314</v>
      </c>
      <c r="G17" s="776">
        <v>-2.8000000000000001E-2</v>
      </c>
      <c r="H17" s="770" t="s">
        <v>314</v>
      </c>
      <c r="I17" s="776">
        <v>-13.804860925</v>
      </c>
      <c r="J17" s="766">
        <f t="shared" si="10"/>
        <v>492.03074732142858</v>
      </c>
      <c r="K17" s="776">
        <v>-4.6847659E-2</v>
      </c>
      <c r="L17" s="766">
        <f t="shared" si="10"/>
        <v>-0.99660643745311761</v>
      </c>
      <c r="M17" s="776">
        <v>-1.7484522000000002E-2</v>
      </c>
      <c r="N17" s="766">
        <f t="shared" si="10"/>
        <v>-0.62677917374697412</v>
      </c>
      <c r="O17" s="776">
        <v>-8.7485290000000014E-3</v>
      </c>
      <c r="P17" s="766">
        <f t="shared" si="10"/>
        <v>-0.49964151150371738</v>
      </c>
      <c r="Q17" s="776">
        <v>-0.151164467</v>
      </c>
      <c r="R17" s="766">
        <f t="shared" si="10"/>
        <v>16.278843906215545</v>
      </c>
      <c r="S17" s="776">
        <f>SUMIFS(IS_Quarterly!17:17,IS_Quarterly!$1:$1,IS_Annually!S$3)</f>
        <v>-0.40026200000000001</v>
      </c>
      <c r="T17" s="766">
        <f t="shared" si="7"/>
        <v>1.647857713810482</v>
      </c>
      <c r="U17" s="771">
        <f>SUMIFS(IS_Quarterly!17:17,IS_Quarterly!$1:$1,IS_Annually!U$3)</f>
        <v>-0.89400000000000002</v>
      </c>
      <c r="V17" s="766">
        <f t="shared" si="8"/>
        <v>1.2335370332432256</v>
      </c>
      <c r="W17" s="771">
        <f>SUMIFS(IS_Quarterly!17:17,IS_Quarterly!$1:$1,IS_Annually!W$3)</f>
        <v>-13.779069708</v>
      </c>
      <c r="X17" s="766">
        <f t="shared" si="9"/>
        <v>14.41282965100671</v>
      </c>
      <c r="Y17" s="772"/>
      <c r="Z17" s="773"/>
      <c r="AA17" s="774"/>
      <c r="AB17" s="774"/>
      <c r="AC17" s="774"/>
      <c r="AD17" s="773"/>
      <c r="AE17" s="774"/>
      <c r="AF17" s="774"/>
      <c r="AG17" s="773"/>
      <c r="AH17" s="774"/>
      <c r="AI17" s="774"/>
      <c r="AJ17" s="773"/>
      <c r="AK17" s="774"/>
      <c r="AL17" s="774"/>
      <c r="AM17" s="773"/>
      <c r="AN17" s="774"/>
      <c r="AO17" s="774"/>
      <c r="AP17" s="773"/>
      <c r="AQ17" s="774"/>
      <c r="AR17" s="774"/>
      <c r="AS17" s="773"/>
      <c r="AT17" s="774"/>
      <c r="AU17" s="774"/>
      <c r="AV17" s="773"/>
      <c r="AW17" s="774"/>
      <c r="AX17" s="774"/>
      <c r="AY17" s="773"/>
      <c r="AZ17" s="774"/>
      <c r="BA17" s="774"/>
      <c r="BB17" s="773"/>
      <c r="BC17" s="774"/>
      <c r="BD17" s="774"/>
      <c r="BE17" s="773"/>
      <c r="BF17" s="774"/>
      <c r="BG17" s="774"/>
      <c r="BH17" s="773"/>
      <c r="BI17" s="774"/>
      <c r="BJ17" s="774"/>
      <c r="BK17" s="773"/>
      <c r="BL17" s="774"/>
      <c r="BM17" s="774"/>
      <c r="BN17" s="773"/>
      <c r="BO17" s="774"/>
      <c r="BP17" s="774"/>
      <c r="BQ17" s="773"/>
      <c r="BR17" s="774"/>
      <c r="BS17" s="774"/>
      <c r="BT17" s="765"/>
      <c r="BU17" s="765"/>
      <c r="BV17" s="764"/>
      <c r="BW17" s="774"/>
    </row>
    <row r="18" spans="1:75" s="662" customFormat="1" ht="16.2" customHeight="1">
      <c r="A18" s="173">
        <f t="shared" si="2"/>
        <v>16</v>
      </c>
      <c r="B18" s="778" t="s">
        <v>300</v>
      </c>
      <c r="C18" s="692" t="s">
        <v>440</v>
      </c>
      <c r="D18" s="779" t="s">
        <v>199</v>
      </c>
      <c r="E18" s="780" t="s">
        <v>199</v>
      </c>
      <c r="F18" s="781" t="s">
        <v>199</v>
      </c>
      <c r="G18" s="780">
        <v>8.7729999999999997</v>
      </c>
      <c r="H18" s="781" t="s">
        <v>321</v>
      </c>
      <c r="I18" s="780">
        <v>-3.1435562619999988</v>
      </c>
      <c r="J18" s="781">
        <f>(I18-G18)/G18</f>
        <v>-1.3583216986207682</v>
      </c>
      <c r="K18" s="780">
        <v>17.786239841</v>
      </c>
      <c r="L18" s="781" t="s">
        <v>31</v>
      </c>
      <c r="M18" s="780">
        <v>41.734500371000003</v>
      </c>
      <c r="N18" s="781">
        <f>M18/K18-1</f>
        <v>1.3464487572463519</v>
      </c>
      <c r="O18" s="780">
        <v>39.293367703999998</v>
      </c>
      <c r="P18" s="781">
        <f>O18/M18-1</f>
        <v>-5.8491958578621772E-2</v>
      </c>
      <c r="Q18" s="780">
        <v>55.632127194000006</v>
      </c>
      <c r="R18" s="781">
        <f>Q18/O18-1</f>
        <v>0.41581468946823685</v>
      </c>
      <c r="S18" s="780">
        <f>SUMIFS(IS_Quarterly!18:18,IS_Quarterly!$1:$1,IS_Annually!S$3)</f>
        <v>96.759737999999999</v>
      </c>
      <c r="T18" s="781">
        <f t="shared" si="7"/>
        <v>0.73927805533266855</v>
      </c>
      <c r="U18" s="780">
        <f>SUMIFS(IS_Quarterly!18:18,IS_Quarterly!$1:$1,IS_Annually!U$3)</f>
        <v>93.843429602000015</v>
      </c>
      <c r="V18" s="781">
        <f t="shared" si="8"/>
        <v>-3.0139688865217673E-2</v>
      </c>
      <c r="W18" s="780">
        <f>SUMIFS(IS_Quarterly!18:18,IS_Quarterly!$1:$1,IS_Annually!W$3)</f>
        <v>127.934267076</v>
      </c>
      <c r="X18" s="781">
        <f t="shared" si="9"/>
        <v>0.36327356767099039</v>
      </c>
      <c r="Y18" s="772"/>
      <c r="Z18" s="773"/>
      <c r="AA18" s="767"/>
      <c r="AB18" s="767"/>
      <c r="AC18" s="767"/>
      <c r="AD18" s="773"/>
      <c r="AE18" s="767"/>
      <c r="AF18" s="767"/>
      <c r="AG18" s="773"/>
      <c r="AH18" s="767"/>
      <c r="AI18" s="767"/>
      <c r="AJ18" s="773"/>
      <c r="AK18" s="767"/>
      <c r="AL18" s="767"/>
      <c r="AM18" s="773"/>
      <c r="AN18" s="767"/>
      <c r="AO18" s="767"/>
      <c r="AP18" s="773"/>
      <c r="AQ18" s="767"/>
      <c r="AR18" s="767"/>
      <c r="AS18" s="773"/>
      <c r="AT18" s="767"/>
      <c r="AU18" s="767"/>
      <c r="AV18" s="773"/>
      <c r="AW18" s="767"/>
      <c r="AX18" s="767"/>
      <c r="AY18" s="773"/>
      <c r="AZ18" s="767"/>
      <c r="BA18" s="767"/>
      <c r="BB18" s="773"/>
      <c r="BC18" s="767"/>
      <c r="BD18" s="767"/>
      <c r="BE18" s="773"/>
      <c r="BF18" s="767"/>
      <c r="BG18" s="767"/>
      <c r="BH18" s="773"/>
      <c r="BI18" s="767"/>
      <c r="BJ18" s="767"/>
      <c r="BK18" s="773"/>
      <c r="BL18" s="767"/>
      <c r="BM18" s="767"/>
      <c r="BN18" s="773"/>
      <c r="BO18" s="767"/>
      <c r="BP18" s="767"/>
      <c r="BQ18" s="773"/>
      <c r="BR18" s="767"/>
      <c r="BS18" s="767"/>
      <c r="BT18" s="763"/>
      <c r="BU18" s="763"/>
      <c r="BV18" s="764"/>
      <c r="BW18" s="767"/>
    </row>
    <row r="19" spans="1:75" s="775" customFormat="1" ht="16.2" customHeight="1">
      <c r="A19" s="173">
        <f t="shared" si="2"/>
        <v>17</v>
      </c>
      <c r="B19" s="687" t="s">
        <v>301</v>
      </c>
      <c r="C19" s="688" t="s">
        <v>441</v>
      </c>
      <c r="D19" s="768" t="s">
        <v>29</v>
      </c>
      <c r="E19" s="769" t="s">
        <v>29</v>
      </c>
      <c r="F19" s="770" t="s">
        <v>29</v>
      </c>
      <c r="G19" s="776">
        <v>-1.7010000000000001</v>
      </c>
      <c r="H19" s="770" t="s">
        <v>29</v>
      </c>
      <c r="I19" s="776">
        <v>-1.9846675859999998</v>
      </c>
      <c r="J19" s="766"/>
      <c r="K19" s="776">
        <v>-2.9232398410000009</v>
      </c>
      <c r="L19" s="766"/>
      <c r="M19" s="776">
        <v>-8.3415003710000022</v>
      </c>
      <c r="N19" s="766"/>
      <c r="O19" s="776">
        <v>-1.1293677039999963</v>
      </c>
      <c r="P19" s="766"/>
      <c r="Q19" s="776">
        <v>-11.827451194000005</v>
      </c>
      <c r="R19" s="766"/>
      <c r="S19" s="776">
        <f>SUMIFS(IS_Quarterly!19:19,IS_Quarterly!$1:$1,IS_Annually!S$3)</f>
        <v>-21.380999999999997</v>
      </c>
      <c r="T19" s="766">
        <f t="shared" si="7"/>
        <v>0.80774366761677685</v>
      </c>
      <c r="U19" s="771">
        <f>SUMIFS(IS_Quarterly!19:19,IS_Quarterly!$1:$1,IS_Annually!U$3)</f>
        <v>-19.616000000000003</v>
      </c>
      <c r="V19" s="766">
        <f t="shared" si="8"/>
        <v>-8.2549927505729093E-2</v>
      </c>
      <c r="W19" s="771">
        <f>SUMIFS(IS_Quarterly!19:19,IS_Quarterly!$1:$1,IS_Annually!W$3)</f>
        <v>-30.386886571999998</v>
      </c>
      <c r="X19" s="766">
        <f t="shared" si="9"/>
        <v>0.54908679506525249</v>
      </c>
      <c r="Y19" s="772"/>
      <c r="Z19" s="773"/>
      <c r="AA19" s="774"/>
      <c r="AB19" s="774"/>
      <c r="AC19" s="774"/>
      <c r="AD19" s="773"/>
      <c r="AE19" s="774"/>
      <c r="AF19" s="774"/>
      <c r="AG19" s="773"/>
      <c r="AH19" s="774"/>
      <c r="AI19" s="774"/>
      <c r="AJ19" s="773"/>
      <c r="AK19" s="774"/>
      <c r="AL19" s="774"/>
      <c r="AM19" s="773"/>
      <c r="AN19" s="774"/>
      <c r="AO19" s="774"/>
      <c r="AP19" s="773"/>
      <c r="AQ19" s="774"/>
      <c r="AR19" s="774"/>
      <c r="AS19" s="773"/>
      <c r="AT19" s="774"/>
      <c r="AU19" s="774"/>
      <c r="AV19" s="773"/>
      <c r="AW19" s="774"/>
      <c r="AX19" s="774"/>
      <c r="AY19" s="773"/>
      <c r="AZ19" s="774"/>
      <c r="BA19" s="774"/>
      <c r="BB19" s="773"/>
      <c r="BC19" s="774"/>
      <c r="BD19" s="774"/>
      <c r="BE19" s="773"/>
      <c r="BF19" s="774"/>
      <c r="BG19" s="774"/>
      <c r="BH19" s="773"/>
      <c r="BI19" s="774"/>
      <c r="BJ19" s="774"/>
      <c r="BK19" s="773"/>
      <c r="BL19" s="774"/>
      <c r="BM19" s="774"/>
      <c r="BN19" s="773"/>
      <c r="BO19" s="774"/>
      <c r="BP19" s="774"/>
      <c r="BQ19" s="773"/>
      <c r="BR19" s="774"/>
      <c r="BS19" s="774"/>
      <c r="BT19" s="765"/>
      <c r="BU19" s="765"/>
      <c r="BV19" s="764"/>
      <c r="BW19" s="774"/>
    </row>
    <row r="20" spans="1:75" s="22" customFormat="1" ht="16.2" customHeight="1">
      <c r="A20" s="173">
        <f t="shared" si="2"/>
        <v>18</v>
      </c>
      <c r="B20" s="68" t="s">
        <v>361</v>
      </c>
      <c r="C20" s="69" t="s">
        <v>326</v>
      </c>
      <c r="D20" s="479">
        <v>2.5150000000000001</v>
      </c>
      <c r="E20" s="480">
        <v>4.6890000000000001</v>
      </c>
      <c r="F20" s="472">
        <f>E20/D20-1</f>
        <v>0.86441351888667994</v>
      </c>
      <c r="G20" s="480">
        <v>7.0720000000000001</v>
      </c>
      <c r="H20" s="472">
        <f>G20/E20-1</f>
        <v>0.50821070590744299</v>
      </c>
      <c r="I20" s="480">
        <v>-5.1280000000000001</v>
      </c>
      <c r="J20" s="472">
        <f>(I20-G20)/G20</f>
        <v>-1.7251131221719456</v>
      </c>
      <c r="K20" s="480">
        <v>14.863</v>
      </c>
      <c r="L20" s="472" t="s">
        <v>31</v>
      </c>
      <c r="M20" s="480">
        <v>33.393000000000001</v>
      </c>
      <c r="N20" s="472">
        <f>M20/K20-1</f>
        <v>1.2467200430599474</v>
      </c>
      <c r="O20" s="480">
        <v>38.164000000000001</v>
      </c>
      <c r="P20" s="472">
        <f>O20/M20-1</f>
        <v>0.14287425508340079</v>
      </c>
      <c r="Q20" s="480">
        <v>43.804676000000001</v>
      </c>
      <c r="R20" s="472">
        <f>Q20/O20-1</f>
        <v>0.1478009642595115</v>
      </c>
      <c r="S20" s="480">
        <f>SUMIFS(IS_Quarterly!20:20,IS_Quarterly!$1:$1,IS_Annually!S$3)</f>
        <v>75.378737999999998</v>
      </c>
      <c r="T20" s="472">
        <f t="shared" si="7"/>
        <v>0.72079204512321926</v>
      </c>
      <c r="U20" s="480">
        <f>SUMIFS(IS_Quarterly!20:20,IS_Quarterly!$1:$1,IS_Annually!U$3)</f>
        <v>74.227429602000015</v>
      </c>
      <c r="V20" s="472">
        <f t="shared" si="8"/>
        <v>-1.5273649155548075E-2</v>
      </c>
      <c r="W20" s="480">
        <f>SUMIFS(IS_Quarterly!20:20,IS_Quarterly!$1:$1,IS_Annually!W$3)</f>
        <v>97.547380503999989</v>
      </c>
      <c r="X20" s="472">
        <f t="shared" si="9"/>
        <v>0.31416891339278741</v>
      </c>
      <c r="Y20" s="160"/>
      <c r="Z20" s="128"/>
      <c r="AA20" s="59"/>
      <c r="AB20" s="59"/>
      <c r="AC20" s="59"/>
      <c r="AD20" s="128"/>
      <c r="AE20" s="59"/>
      <c r="AF20" s="59"/>
      <c r="AG20" s="128"/>
      <c r="AH20" s="59"/>
      <c r="AI20" s="59"/>
      <c r="AJ20" s="128"/>
      <c r="AK20" s="59"/>
      <c r="AL20" s="59"/>
      <c r="AM20" s="128"/>
      <c r="AN20" s="59"/>
      <c r="AO20" s="59"/>
      <c r="AP20" s="128"/>
      <c r="AQ20" s="59"/>
      <c r="AR20" s="59"/>
      <c r="AS20" s="128"/>
      <c r="AT20" s="59"/>
      <c r="AU20" s="59"/>
      <c r="AV20" s="128"/>
      <c r="AW20" s="59"/>
      <c r="AX20" s="59"/>
      <c r="AY20" s="128"/>
      <c r="AZ20" s="59"/>
      <c r="BA20" s="59"/>
      <c r="BB20" s="128"/>
      <c r="BC20" s="59"/>
      <c r="BD20" s="59"/>
      <c r="BE20" s="128"/>
      <c r="BF20" s="59"/>
      <c r="BG20" s="59"/>
      <c r="BH20" s="128"/>
      <c r="BI20" s="59"/>
      <c r="BJ20" s="59"/>
      <c r="BK20" s="128"/>
      <c r="BL20" s="59"/>
      <c r="BM20" s="59"/>
      <c r="BN20" s="128"/>
      <c r="BO20" s="59"/>
      <c r="BP20" s="59"/>
      <c r="BQ20" s="128"/>
      <c r="BR20" s="59"/>
      <c r="BS20" s="59"/>
      <c r="BT20" s="70"/>
      <c r="BU20" s="71"/>
      <c r="BV20" s="64"/>
      <c r="BW20" s="59"/>
    </row>
    <row r="21" spans="1:75" s="75" customFormat="1" ht="16.2" customHeight="1">
      <c r="A21" s="173">
        <f t="shared" si="2"/>
        <v>19</v>
      </c>
      <c r="B21" s="222" t="s">
        <v>198</v>
      </c>
      <c r="C21" s="223" t="s">
        <v>198</v>
      </c>
      <c r="D21" s="481">
        <f>D20/D$4</f>
        <v>0.19260223617705621</v>
      </c>
      <c r="E21" s="482">
        <f>E20/E$4</f>
        <v>0.31268338223526271</v>
      </c>
      <c r="F21" s="483"/>
      <c r="G21" s="482">
        <f>G20/G$4</f>
        <v>0.25958961935176011</v>
      </c>
      <c r="H21" s="483"/>
      <c r="I21" s="482">
        <f>I20/I$4</f>
        <v>-0.14706051046745053</v>
      </c>
      <c r="J21" s="483"/>
      <c r="K21" s="482">
        <f>K20/K$4</f>
        <v>0.31302388273450993</v>
      </c>
      <c r="L21" s="483"/>
      <c r="M21" s="482">
        <f>M20/M$4</f>
        <v>0.41158344939790226</v>
      </c>
      <c r="N21" s="483"/>
      <c r="O21" s="482">
        <f>O20/O$4</f>
        <v>0.49913027556532091</v>
      </c>
      <c r="P21" s="483"/>
      <c r="Q21" s="482">
        <f>Q20/Q$4</f>
        <v>0.43545146924330985</v>
      </c>
      <c r="R21" s="483"/>
      <c r="S21" s="482">
        <f>S20/S$4</f>
        <v>0.53158489421720723</v>
      </c>
      <c r="T21" s="483"/>
      <c r="U21" s="482">
        <f>U20/U$4</f>
        <v>0.41209301200846099</v>
      </c>
      <c r="V21" s="483"/>
      <c r="W21" s="482">
        <f>IFERROR(W20/(W$4),)</f>
        <v>0.40153199789246635</v>
      </c>
      <c r="X21" s="483"/>
      <c r="Y21" s="160"/>
      <c r="Z21" s="130"/>
      <c r="AA21" s="129"/>
      <c r="AB21" s="129"/>
      <c r="AC21" s="129"/>
      <c r="AD21" s="130"/>
      <c r="AE21" s="129"/>
      <c r="AF21" s="129"/>
      <c r="AG21" s="130"/>
      <c r="AH21" s="129"/>
      <c r="AI21" s="129"/>
      <c r="AJ21" s="130"/>
      <c r="AK21" s="129"/>
      <c r="AL21" s="129"/>
      <c r="AM21" s="130"/>
      <c r="AN21" s="129"/>
      <c r="AO21" s="129"/>
      <c r="AP21" s="130"/>
      <c r="AQ21" s="129"/>
      <c r="AR21" s="129"/>
      <c r="AS21" s="130"/>
      <c r="AT21" s="129"/>
      <c r="AU21" s="129"/>
      <c r="AV21" s="130"/>
      <c r="AW21" s="129"/>
      <c r="AX21" s="129"/>
      <c r="AY21" s="130"/>
      <c r="AZ21" s="129"/>
      <c r="BA21" s="129"/>
      <c r="BB21" s="130"/>
      <c r="BC21" s="129"/>
      <c r="BD21" s="129"/>
      <c r="BE21" s="130"/>
      <c r="BF21" s="129"/>
      <c r="BG21" s="129"/>
      <c r="BH21" s="130"/>
      <c r="BI21" s="129"/>
      <c r="BJ21" s="129"/>
      <c r="BK21" s="130"/>
      <c r="BL21" s="129"/>
      <c r="BM21" s="129"/>
      <c r="BN21" s="130"/>
      <c r="BO21" s="129"/>
      <c r="BP21" s="129"/>
      <c r="BQ21" s="130"/>
      <c r="BR21" s="129"/>
      <c r="BS21" s="129"/>
      <c r="BT21" s="72"/>
      <c r="BU21" s="73"/>
      <c r="BV21" s="64"/>
      <c r="BW21" s="74"/>
    </row>
    <row r="22" spans="1:75" s="775" customFormat="1" ht="16.2" customHeight="1">
      <c r="A22" s="173">
        <f t="shared" si="2"/>
        <v>20</v>
      </c>
      <c r="B22" s="687" t="s">
        <v>91</v>
      </c>
      <c r="C22" s="688" t="s">
        <v>32</v>
      </c>
      <c r="D22" s="768" t="s">
        <v>29</v>
      </c>
      <c r="E22" s="769" t="s">
        <v>29</v>
      </c>
      <c r="F22" s="770" t="s">
        <v>29</v>
      </c>
      <c r="G22" s="776" t="s">
        <v>199</v>
      </c>
      <c r="H22" s="770" t="s">
        <v>29</v>
      </c>
      <c r="I22" s="776">
        <v>0.22600000000000001</v>
      </c>
      <c r="J22" s="766"/>
      <c r="K22" s="776">
        <v>0.76100000000000001</v>
      </c>
      <c r="L22" s="766"/>
      <c r="M22" s="776">
        <v>1.218</v>
      </c>
      <c r="N22" s="766"/>
      <c r="O22" s="776">
        <v>2.0830000000000002</v>
      </c>
      <c r="P22" s="766"/>
      <c r="Q22" s="776">
        <v>2.5230000000000001</v>
      </c>
      <c r="R22" s="766"/>
      <c r="S22" s="776">
        <f>SUMIFS(IS_Quarterly!22:22,IS_Quarterly!$1:$1,IS_Annually!S$3)</f>
        <v>3.899</v>
      </c>
      <c r="T22" s="766">
        <f t="shared" ref="T22:T23" si="11">S22/Q22-1</f>
        <v>0.54538248117320642</v>
      </c>
      <c r="U22" s="771">
        <f>SUMIFS(IS_Quarterly!22:22,IS_Quarterly!$1:$1,IS_Annually!U$3)</f>
        <v>4.2782049999999998</v>
      </c>
      <c r="V22" s="766">
        <f t="shared" ref="V22:V23" si="12">U22/S22-1</f>
        <v>9.7256988971531122E-2</v>
      </c>
      <c r="W22" s="771">
        <f>SUMIFS(IS_Quarterly!22:22,IS_Quarterly!$1:$1,IS_Annually!W$3)</f>
        <v>7.204345</v>
      </c>
      <c r="X22" s="766">
        <f t="shared" ref="X22:X23" si="13">W22/U22-1</f>
        <v>0.68396441965730959</v>
      </c>
      <c r="Y22" s="772"/>
      <c r="Z22" s="773"/>
      <c r="AA22" s="774"/>
      <c r="AB22" s="774"/>
      <c r="AC22" s="774"/>
      <c r="AD22" s="773"/>
      <c r="AE22" s="774"/>
      <c r="AF22" s="774"/>
      <c r="AG22" s="773"/>
      <c r="AH22" s="774"/>
      <c r="AI22" s="774"/>
      <c r="AJ22" s="773"/>
      <c r="AK22" s="774"/>
      <c r="AL22" s="774"/>
      <c r="AM22" s="773"/>
      <c r="AN22" s="774"/>
      <c r="AO22" s="774"/>
      <c r="AP22" s="773"/>
      <c r="AQ22" s="774"/>
      <c r="AR22" s="774"/>
      <c r="AS22" s="773"/>
      <c r="AT22" s="774"/>
      <c r="AU22" s="774"/>
      <c r="AV22" s="773"/>
      <c r="AW22" s="774"/>
      <c r="AX22" s="774"/>
      <c r="AY22" s="773"/>
      <c r="AZ22" s="774"/>
      <c r="BA22" s="774"/>
      <c r="BB22" s="773"/>
      <c r="BC22" s="774"/>
      <c r="BD22" s="774"/>
      <c r="BE22" s="773"/>
      <c r="BF22" s="774"/>
      <c r="BG22" s="774"/>
      <c r="BH22" s="773"/>
      <c r="BI22" s="774"/>
      <c r="BJ22" s="774"/>
      <c r="BK22" s="773"/>
      <c r="BL22" s="774"/>
      <c r="BM22" s="774"/>
      <c r="BN22" s="773"/>
      <c r="BO22" s="774"/>
      <c r="BP22" s="774"/>
      <c r="BQ22" s="773"/>
      <c r="BR22" s="774"/>
      <c r="BS22" s="774"/>
      <c r="BT22" s="765"/>
      <c r="BU22" s="765"/>
      <c r="BV22" s="764"/>
      <c r="BW22" s="774"/>
    </row>
    <row r="23" spans="1:75" s="57" customFormat="1" ht="16.2" customHeight="1">
      <c r="A23" s="173">
        <f t="shared" si="2"/>
        <v>21</v>
      </c>
      <c r="B23" s="54" t="s">
        <v>33</v>
      </c>
      <c r="C23" s="55" t="s">
        <v>33</v>
      </c>
      <c r="D23" s="470" t="s">
        <v>199</v>
      </c>
      <c r="E23" s="471" t="s">
        <v>199</v>
      </c>
      <c r="F23" s="472" t="s">
        <v>199</v>
      </c>
      <c r="G23" s="471" t="s">
        <v>199</v>
      </c>
      <c r="H23" s="472" t="s">
        <v>199</v>
      </c>
      <c r="I23" s="471">
        <v>11.026</v>
      </c>
      <c r="J23" s="472"/>
      <c r="K23" s="471">
        <v>18.236999999999998</v>
      </c>
      <c r="L23" s="472">
        <f>K23/I23-1</f>
        <v>0.65399963722111365</v>
      </c>
      <c r="M23" s="471">
        <v>42.927000000000007</v>
      </c>
      <c r="N23" s="472">
        <f>M23/K23-1</f>
        <v>1.3538410922849158</v>
      </c>
      <c r="O23" s="471">
        <v>42.692999999999998</v>
      </c>
      <c r="P23" s="472">
        <f>O23/M23-1</f>
        <v>-5.4511146830668045E-3</v>
      </c>
      <c r="Q23" s="471">
        <v>54.236000000000004</v>
      </c>
      <c r="R23" s="472">
        <f>Q23/O23-1</f>
        <v>0.27037219216264985</v>
      </c>
      <c r="S23" s="471">
        <f>SUMIFS(IS_Quarterly!23:23,IS_Quarterly!$1:$1,IS_Annually!S$3)</f>
        <v>72.775999999999996</v>
      </c>
      <c r="T23" s="472">
        <f t="shared" si="11"/>
        <v>0.34183936868500608</v>
      </c>
      <c r="U23" s="471">
        <f>SUMIFS(IS_Quarterly!23:23,IS_Quarterly!$1:$1,IS_Annually!U$3)</f>
        <v>93.901205000000004</v>
      </c>
      <c r="V23" s="472">
        <f t="shared" si="12"/>
        <v>0.29027708310432021</v>
      </c>
      <c r="W23" s="471">
        <f>SUMIFS(IS_Quarterly!23:23,IS_Quarterly!$1:$1,IS_Annually!W$3)</f>
        <v>129.65884499999999</v>
      </c>
      <c r="X23" s="472">
        <f t="shared" si="13"/>
        <v>0.38080065106725702</v>
      </c>
      <c r="Y23" s="160"/>
      <c r="Z23" s="125"/>
      <c r="AA23" s="59"/>
      <c r="AB23" s="59"/>
      <c r="AC23" s="59"/>
      <c r="AD23" s="125"/>
      <c r="AE23" s="59"/>
      <c r="AF23" s="59"/>
      <c r="AG23" s="125"/>
      <c r="AH23" s="59"/>
      <c r="AI23" s="59"/>
      <c r="AJ23" s="125"/>
      <c r="AK23" s="59"/>
      <c r="AL23" s="59"/>
      <c r="AM23" s="125"/>
      <c r="AN23" s="59"/>
      <c r="AO23" s="59"/>
      <c r="AP23" s="125"/>
      <c r="AQ23" s="59"/>
      <c r="AR23" s="59"/>
      <c r="AS23" s="125"/>
      <c r="AT23" s="59"/>
      <c r="AU23" s="59"/>
      <c r="AV23" s="125"/>
      <c r="AW23" s="59"/>
      <c r="AX23" s="59"/>
      <c r="AY23" s="125"/>
      <c r="AZ23" s="59"/>
      <c r="BA23" s="59"/>
      <c r="BB23" s="125"/>
      <c r="BC23" s="59"/>
      <c r="BD23" s="59"/>
      <c r="BE23" s="125"/>
      <c r="BF23" s="59"/>
      <c r="BG23" s="59"/>
      <c r="BH23" s="125"/>
      <c r="BI23" s="59"/>
      <c r="BJ23" s="59"/>
      <c r="BK23" s="125"/>
      <c r="BL23" s="59"/>
      <c r="BM23" s="59"/>
      <c r="BN23" s="125"/>
      <c r="BO23" s="59"/>
      <c r="BP23" s="59"/>
      <c r="BQ23" s="125"/>
      <c r="BR23" s="59"/>
      <c r="BS23" s="59"/>
      <c r="BT23" s="56"/>
      <c r="BV23" s="64"/>
      <c r="BW23" s="59"/>
    </row>
    <row r="24" spans="1:75" s="57" customFormat="1" ht="16.2" customHeight="1" thickBot="1">
      <c r="A24" s="173">
        <f t="shared" si="2"/>
        <v>22</v>
      </c>
      <c r="B24" s="226" t="s">
        <v>133</v>
      </c>
      <c r="C24" s="227" t="s">
        <v>198</v>
      </c>
      <c r="D24" s="488" t="s">
        <v>199</v>
      </c>
      <c r="E24" s="489" t="s">
        <v>199</v>
      </c>
      <c r="F24" s="490" t="s">
        <v>199</v>
      </c>
      <c r="G24" s="489" t="s">
        <v>199</v>
      </c>
      <c r="H24" s="490" t="s">
        <v>199</v>
      </c>
      <c r="I24" s="489">
        <f>I23/I$4</f>
        <v>0.31620303986234582</v>
      </c>
      <c r="J24" s="490"/>
      <c r="K24" s="489">
        <f>K23/K$4</f>
        <v>0.38408238911587544</v>
      </c>
      <c r="L24" s="490"/>
      <c r="M24" s="489">
        <f>M23/M$4</f>
        <v>0.5290942033451248</v>
      </c>
      <c r="N24" s="490"/>
      <c r="O24" s="489">
        <f>O23/O$4</f>
        <v>0.5583630870639934</v>
      </c>
      <c r="P24" s="490"/>
      <c r="Q24" s="489">
        <f>Q23/Q$4</f>
        <v>0.53914668575291269</v>
      </c>
      <c r="R24" s="490"/>
      <c r="S24" s="489">
        <f>S23/S$4</f>
        <v>0.5132299012693935</v>
      </c>
      <c r="T24" s="490"/>
      <c r="U24" s="489">
        <f>U23/U$4</f>
        <v>0.52131712774048855</v>
      </c>
      <c r="V24" s="490"/>
      <c r="W24" s="489">
        <f>IFERROR(W23/(W$4),)</f>
        <v>0.53371166717434071</v>
      </c>
      <c r="X24" s="490"/>
      <c r="Y24" s="160"/>
      <c r="Z24" s="130"/>
      <c r="AA24" s="129"/>
      <c r="AB24" s="129"/>
      <c r="AC24" s="129"/>
      <c r="AD24" s="130"/>
      <c r="AE24" s="129"/>
      <c r="AF24" s="129"/>
      <c r="AG24" s="130"/>
      <c r="AH24" s="129"/>
      <c r="AI24" s="129"/>
      <c r="AJ24" s="130"/>
      <c r="AK24" s="129"/>
      <c r="AL24" s="129"/>
      <c r="AM24" s="130"/>
      <c r="AN24" s="129"/>
      <c r="AO24" s="129"/>
      <c r="AP24" s="130"/>
      <c r="AQ24" s="129"/>
      <c r="AR24" s="129"/>
      <c r="AS24" s="130"/>
      <c r="AT24" s="129"/>
      <c r="AU24" s="129"/>
      <c r="AV24" s="130"/>
      <c r="AW24" s="129"/>
      <c r="AX24" s="129"/>
      <c r="AY24" s="130"/>
      <c r="AZ24" s="129"/>
      <c r="BA24" s="129"/>
      <c r="BB24" s="130"/>
      <c r="BC24" s="129"/>
      <c r="BD24" s="129"/>
      <c r="BE24" s="130"/>
      <c r="BF24" s="129"/>
      <c r="BG24" s="129"/>
      <c r="BH24" s="130"/>
      <c r="BI24" s="129"/>
      <c r="BJ24" s="129"/>
      <c r="BK24" s="130"/>
      <c r="BL24" s="129"/>
      <c r="BM24" s="129"/>
      <c r="BN24" s="130"/>
      <c r="BO24" s="129"/>
      <c r="BP24" s="129"/>
      <c r="BQ24" s="130"/>
      <c r="BR24" s="129"/>
      <c r="BS24" s="129"/>
      <c r="BT24" s="56"/>
      <c r="BV24" s="64"/>
      <c r="BW24" s="59"/>
    </row>
    <row r="25" spans="1:75" s="81" customFormat="1" ht="16.2" customHeight="1">
      <c r="A25" s="175"/>
      <c r="B25" s="82"/>
      <c r="C25" s="82"/>
      <c r="D25" s="491"/>
      <c r="E25" s="491"/>
      <c r="F25" s="492"/>
      <c r="G25" s="493"/>
      <c r="H25" s="370"/>
      <c r="I25" s="493"/>
      <c r="J25" s="370"/>
      <c r="K25" s="493"/>
      <c r="L25" s="370"/>
      <c r="M25" s="493"/>
      <c r="N25" s="370"/>
      <c r="O25" s="493"/>
      <c r="P25" s="370"/>
      <c r="Q25" s="493"/>
      <c r="R25" s="370"/>
      <c r="S25" s="493"/>
      <c r="T25" s="370"/>
      <c r="U25" s="493"/>
      <c r="V25" s="370"/>
      <c r="W25" s="493"/>
      <c r="X25" s="370"/>
      <c r="Y25" s="132"/>
      <c r="Z25" s="132"/>
      <c r="AD25" s="132"/>
      <c r="AG25" s="132"/>
      <c r="AJ25" s="132"/>
      <c r="AM25" s="132"/>
      <c r="AP25" s="132"/>
      <c r="AS25" s="132"/>
      <c r="AV25" s="132"/>
      <c r="AY25" s="132"/>
      <c r="BB25" s="132"/>
      <c r="BE25" s="132"/>
      <c r="BH25" s="132"/>
      <c r="BK25" s="132"/>
      <c r="BN25" s="132"/>
      <c r="BQ25" s="132"/>
      <c r="BT25" s="65"/>
    </row>
    <row r="26" spans="1:75" ht="16.2" customHeight="1" thickBot="1">
      <c r="B26" s="50" t="s">
        <v>420</v>
      </c>
      <c r="C26" s="51"/>
      <c r="D26" s="494"/>
      <c r="E26" s="494"/>
      <c r="G26" s="494"/>
      <c r="I26" s="494"/>
      <c r="K26" s="494"/>
      <c r="M26" s="494"/>
      <c r="O26" s="494"/>
      <c r="Q26" s="494"/>
      <c r="S26" s="494"/>
      <c r="U26" s="494"/>
      <c r="W26" s="494"/>
      <c r="Y26" s="133"/>
      <c r="Z26" s="133"/>
      <c r="AD26" s="133"/>
      <c r="AG26" s="133"/>
      <c r="AJ26" s="133"/>
      <c r="AM26" s="133"/>
      <c r="AP26" s="133"/>
      <c r="AS26" s="133"/>
      <c r="AV26" s="133"/>
      <c r="AY26" s="133"/>
      <c r="BB26" s="133"/>
      <c r="BE26" s="133"/>
      <c r="BH26" s="133"/>
      <c r="BK26" s="133"/>
      <c r="BN26" s="133"/>
      <c r="BQ26" s="133"/>
      <c r="BT26" s="49"/>
    </row>
    <row r="27" spans="1:75" s="22" customFormat="1" ht="16.2" customHeight="1">
      <c r="A27" s="173">
        <v>1</v>
      </c>
      <c r="B27" s="25" t="s">
        <v>286</v>
      </c>
      <c r="C27" s="53"/>
      <c r="D27" s="467">
        <f t="shared" ref="D27:V27" si="14">D3</f>
        <v>2014</v>
      </c>
      <c r="E27" s="468">
        <f t="shared" si="14"/>
        <v>2015</v>
      </c>
      <c r="F27" s="469" t="str">
        <f t="shared" si="14"/>
        <v>yoy</v>
      </c>
      <c r="G27" s="468">
        <f t="shared" si="14"/>
        <v>2016</v>
      </c>
      <c r="H27" s="469" t="str">
        <f t="shared" si="14"/>
        <v>yoy</v>
      </c>
      <c r="I27" s="468">
        <f t="shared" si="14"/>
        <v>2017</v>
      </c>
      <c r="J27" s="469" t="str">
        <f t="shared" si="14"/>
        <v>YoY</v>
      </c>
      <c r="K27" s="468">
        <f t="shared" si="14"/>
        <v>2018</v>
      </c>
      <c r="L27" s="469" t="str">
        <f t="shared" si="14"/>
        <v>YoY</v>
      </c>
      <c r="M27" s="468">
        <f t="shared" si="14"/>
        <v>2019</v>
      </c>
      <c r="N27" s="469" t="str">
        <f t="shared" si="14"/>
        <v>yoy</v>
      </c>
      <c r="O27" s="468">
        <f t="shared" si="14"/>
        <v>2020</v>
      </c>
      <c r="P27" s="469" t="str">
        <f t="shared" si="14"/>
        <v>yoy</v>
      </c>
      <c r="Q27" s="468">
        <f t="shared" si="14"/>
        <v>2021</v>
      </c>
      <c r="R27" s="469" t="str">
        <f t="shared" si="14"/>
        <v>yoy</v>
      </c>
      <c r="S27" s="468">
        <f t="shared" si="14"/>
        <v>2022</v>
      </c>
      <c r="T27" s="469" t="str">
        <f t="shared" si="14"/>
        <v>yoy</v>
      </c>
      <c r="U27" s="468">
        <f t="shared" si="14"/>
        <v>2023</v>
      </c>
      <c r="V27" s="469" t="str">
        <f t="shared" si="14"/>
        <v>yoy</v>
      </c>
      <c r="W27" s="468">
        <v>2024</v>
      </c>
      <c r="X27" s="469" t="s">
        <v>14</v>
      </c>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51"/>
      <c r="BU27" s="12"/>
      <c r="BV27" s="12"/>
      <c r="BW27" s="12"/>
    </row>
    <row r="28" spans="1:75" s="22" customFormat="1" ht="16.2" customHeight="1">
      <c r="A28" s="173">
        <f>IF(A27="","",A27+1)</f>
        <v>2</v>
      </c>
      <c r="B28" s="83" t="s">
        <v>304</v>
      </c>
      <c r="C28" s="84" t="s">
        <v>34</v>
      </c>
      <c r="D28" s="134" t="s">
        <v>29</v>
      </c>
      <c r="E28" s="135" t="s">
        <v>29</v>
      </c>
      <c r="F28" s="495" t="s">
        <v>29</v>
      </c>
      <c r="G28" s="135" t="s">
        <v>29</v>
      </c>
      <c r="H28" s="495" t="s">
        <v>29</v>
      </c>
      <c r="I28" s="135">
        <v>20.901</v>
      </c>
      <c r="J28" s="495" t="s">
        <v>29</v>
      </c>
      <c r="K28" s="135">
        <v>25.065000000000001</v>
      </c>
      <c r="L28" s="495">
        <f t="shared" ref="L28:L39" si="15">K28/I28-1</f>
        <v>0.19922491746806381</v>
      </c>
      <c r="M28" s="135">
        <v>36.781999999999996</v>
      </c>
      <c r="N28" s="495">
        <f t="shared" ref="N28:N39" si="16">M28/K28-1</f>
        <v>0.46746459206064217</v>
      </c>
      <c r="O28" s="135">
        <v>32.936</v>
      </c>
      <c r="P28" s="495">
        <f t="shared" ref="P28:P39" si="17">O28/M28-1</f>
        <v>-0.10456201402860088</v>
      </c>
      <c r="Q28" s="135">
        <v>46.89</v>
      </c>
      <c r="R28" s="495">
        <f t="shared" ref="R28:R39" si="18">Q28/O28-1</f>
        <v>0.42367014816614046</v>
      </c>
      <c r="S28" s="135">
        <v>74.242000000000004</v>
      </c>
      <c r="T28" s="495">
        <f t="shared" ref="T28:T39" si="19">S28/Q28-1</f>
        <v>0.58332267007890826</v>
      </c>
      <c r="U28" s="135">
        <f>U29+U30</f>
        <v>89.978999999999999</v>
      </c>
      <c r="V28" s="495">
        <f t="shared" ref="V28:X43" si="20">U28/S28-1</f>
        <v>0.21196896635327711</v>
      </c>
      <c r="W28" s="135">
        <f>W29+W30</f>
        <v>111.42792</v>
      </c>
      <c r="X28" s="495">
        <f t="shared" si="20"/>
        <v>0.23837695462274522</v>
      </c>
      <c r="Y28" s="160"/>
      <c r="Z28" s="136"/>
      <c r="AA28" s="59"/>
      <c r="AB28" s="59"/>
      <c r="AC28" s="59"/>
      <c r="AD28" s="136"/>
      <c r="AE28" s="59"/>
      <c r="AF28" s="59"/>
      <c r="AG28" s="136"/>
      <c r="AH28" s="59"/>
      <c r="AI28" s="59"/>
      <c r="AJ28" s="136"/>
      <c r="AK28" s="59"/>
      <c r="AL28" s="59"/>
      <c r="AM28" s="136"/>
      <c r="AN28" s="59"/>
      <c r="AO28" s="59"/>
      <c r="AP28" s="136"/>
      <c r="AQ28" s="59"/>
      <c r="AR28" s="59"/>
      <c r="AS28" s="136"/>
      <c r="AT28" s="59"/>
      <c r="AU28" s="59"/>
      <c r="AV28" s="136"/>
      <c r="AW28" s="59"/>
      <c r="AX28" s="59"/>
      <c r="AY28" s="136"/>
      <c r="AZ28" s="59"/>
      <c r="BA28" s="59"/>
      <c r="BB28" s="136"/>
      <c r="BC28" s="59"/>
      <c r="BD28" s="59"/>
      <c r="BE28" s="136"/>
      <c r="BF28" s="59"/>
      <c r="BG28" s="59"/>
      <c r="BH28" s="136"/>
      <c r="BI28" s="59"/>
      <c r="BJ28" s="59"/>
      <c r="BK28" s="136"/>
      <c r="BL28" s="59"/>
      <c r="BM28" s="59"/>
      <c r="BN28" s="136"/>
      <c r="BO28" s="59"/>
      <c r="BP28" s="59"/>
      <c r="BQ28" s="136"/>
      <c r="BR28" s="59"/>
      <c r="BS28" s="59"/>
      <c r="BT28" s="70"/>
      <c r="BU28" s="71"/>
      <c r="BV28" s="64"/>
      <c r="BW28" s="59"/>
    </row>
    <row r="29" spans="1:75" s="96" customFormat="1" ht="16.2" customHeight="1">
      <c r="A29" s="173">
        <f t="shared" ref="A29:A47" si="21">IF(A28="","",A28+1)</f>
        <v>3</v>
      </c>
      <c r="B29" s="90" t="s">
        <v>305</v>
      </c>
      <c r="C29" s="91" t="s">
        <v>327</v>
      </c>
      <c r="D29" s="496" t="s">
        <v>199</v>
      </c>
      <c r="E29" s="497" t="s">
        <v>199</v>
      </c>
      <c r="F29" s="487" t="s">
        <v>199</v>
      </c>
      <c r="G29" s="497" t="s">
        <v>199</v>
      </c>
      <c r="H29" s="487" t="s">
        <v>199</v>
      </c>
      <c r="I29" s="497">
        <v>13.8</v>
      </c>
      <c r="J29" s="487" t="s">
        <v>199</v>
      </c>
      <c r="K29" s="497">
        <v>14.819000000000001</v>
      </c>
      <c r="L29" s="487">
        <f t="shared" si="15"/>
        <v>7.3840579710144905E-2</v>
      </c>
      <c r="M29" s="497">
        <v>19.649999999999999</v>
      </c>
      <c r="N29" s="487">
        <f t="shared" si="16"/>
        <v>0.32600040488561954</v>
      </c>
      <c r="O29" s="497">
        <v>20.559000000000001</v>
      </c>
      <c r="P29" s="487">
        <f t="shared" si="17"/>
        <v>4.6259541984732921E-2</v>
      </c>
      <c r="Q29" s="497">
        <v>36.563000000000002</v>
      </c>
      <c r="R29" s="487">
        <f t="shared" si="18"/>
        <v>0.77844253125151996</v>
      </c>
      <c r="S29" s="497">
        <v>44.3</v>
      </c>
      <c r="T29" s="487">
        <f t="shared" si="19"/>
        <v>0.21160736263435709</v>
      </c>
      <c r="U29" s="497">
        <v>63.156999999999996</v>
      </c>
      <c r="V29" s="487">
        <f t="shared" si="20"/>
        <v>0.42566591422121891</v>
      </c>
      <c r="W29" s="497">
        <f>SUMIFS(IS_Quarterly!29:29,IS_Quarterly!$1:$1,IS_Annually!W$3)</f>
        <v>84.7012</v>
      </c>
      <c r="X29" s="487">
        <f t="shared" si="20"/>
        <v>0.34112133255221133</v>
      </c>
      <c r="Y29" s="160"/>
      <c r="Z29" s="137"/>
      <c r="AA29" s="95"/>
      <c r="AB29" s="95"/>
      <c r="AC29" s="95"/>
      <c r="AD29" s="137"/>
      <c r="AE29" s="95"/>
      <c r="AF29" s="95"/>
      <c r="AG29" s="137"/>
      <c r="AH29" s="95"/>
      <c r="AI29" s="95"/>
      <c r="AJ29" s="137"/>
      <c r="AK29" s="95"/>
      <c r="AL29" s="95"/>
      <c r="AM29" s="137"/>
      <c r="AN29" s="95"/>
      <c r="AO29" s="95"/>
      <c r="AP29" s="137"/>
      <c r="AQ29" s="95"/>
      <c r="AR29" s="95"/>
      <c r="AS29" s="137"/>
      <c r="AT29" s="95"/>
      <c r="AU29" s="95"/>
      <c r="AV29" s="137"/>
      <c r="AW29" s="95"/>
      <c r="AX29" s="95"/>
      <c r="AY29" s="137"/>
      <c r="AZ29" s="95"/>
      <c r="BA29" s="95"/>
      <c r="BB29" s="137"/>
      <c r="BC29" s="95"/>
      <c r="BD29" s="95"/>
      <c r="BE29" s="137"/>
      <c r="BF29" s="95"/>
      <c r="BG29" s="95"/>
      <c r="BH29" s="137"/>
      <c r="BI29" s="95"/>
      <c r="BJ29" s="95"/>
      <c r="BK29" s="137"/>
      <c r="BL29" s="95"/>
      <c r="BM29" s="95"/>
      <c r="BN29" s="137"/>
      <c r="BO29" s="95"/>
      <c r="BP29" s="95"/>
      <c r="BQ29" s="137"/>
      <c r="BR29" s="95"/>
      <c r="BS29" s="95"/>
      <c r="BT29" s="92"/>
      <c r="BU29" s="93"/>
      <c r="BV29" s="94"/>
      <c r="BW29" s="95"/>
    </row>
    <row r="30" spans="1:75" s="96" customFormat="1" ht="16.2" customHeight="1">
      <c r="A30" s="173">
        <f t="shared" si="21"/>
        <v>4</v>
      </c>
      <c r="B30" s="90" t="s">
        <v>306</v>
      </c>
      <c r="C30" s="91" t="s">
        <v>35</v>
      </c>
      <c r="D30" s="496" t="s">
        <v>199</v>
      </c>
      <c r="E30" s="497" t="s">
        <v>199</v>
      </c>
      <c r="F30" s="487" t="s">
        <v>199</v>
      </c>
      <c r="G30" s="497" t="s">
        <v>199</v>
      </c>
      <c r="H30" s="487" t="s">
        <v>199</v>
      </c>
      <c r="I30" s="497">
        <v>7.1020000000000003</v>
      </c>
      <c r="J30" s="487" t="s">
        <v>199</v>
      </c>
      <c r="K30" s="497">
        <v>10.246</v>
      </c>
      <c r="L30" s="487">
        <f t="shared" si="15"/>
        <v>0.44269219938045623</v>
      </c>
      <c r="M30" s="497">
        <v>17.132999999999999</v>
      </c>
      <c r="N30" s="487">
        <f t="shared" si="16"/>
        <v>0.67216474721842645</v>
      </c>
      <c r="O30" s="497">
        <v>12.377000000000001</v>
      </c>
      <c r="P30" s="487">
        <f t="shared" si="17"/>
        <v>-0.27759294927916878</v>
      </c>
      <c r="Q30" s="497">
        <v>10.327</v>
      </c>
      <c r="R30" s="487">
        <f t="shared" si="18"/>
        <v>-0.16562979720449222</v>
      </c>
      <c r="S30" s="497">
        <v>29.942000000000004</v>
      </c>
      <c r="T30" s="487">
        <f t="shared" si="19"/>
        <v>1.8993899486782224</v>
      </c>
      <c r="U30" s="497">
        <v>26.821999999999999</v>
      </c>
      <c r="V30" s="487">
        <f t="shared" si="20"/>
        <v>-0.10420145614855403</v>
      </c>
      <c r="W30" s="497">
        <f>SUMIFS(IS_Quarterly!30:30,IS_Quarterly!$1:$1,IS_Annually!W$3)</f>
        <v>26.726720000000004</v>
      </c>
      <c r="X30" s="487">
        <f t="shared" si="20"/>
        <v>-3.5523078070238689E-3</v>
      </c>
      <c r="Y30" s="160"/>
      <c r="Z30" s="137"/>
      <c r="AA30" s="95"/>
      <c r="AB30" s="95"/>
      <c r="AC30" s="95"/>
      <c r="AD30" s="137"/>
      <c r="AE30" s="95"/>
      <c r="AF30" s="95"/>
      <c r="AG30" s="137"/>
      <c r="AH30" s="95"/>
      <c r="AI30" s="95"/>
      <c r="AJ30" s="137"/>
      <c r="AK30" s="95"/>
      <c r="AL30" s="95"/>
      <c r="AM30" s="137"/>
      <c r="AN30" s="95"/>
      <c r="AO30" s="95"/>
      <c r="AP30" s="137"/>
      <c r="AQ30" s="95"/>
      <c r="AR30" s="95"/>
      <c r="AS30" s="137"/>
      <c r="AT30" s="95"/>
      <c r="AU30" s="95"/>
      <c r="AV30" s="137"/>
      <c r="AW30" s="95"/>
      <c r="AX30" s="95"/>
      <c r="AY30" s="137"/>
      <c r="AZ30" s="95"/>
      <c r="BA30" s="95"/>
      <c r="BB30" s="137"/>
      <c r="BC30" s="95"/>
      <c r="BD30" s="95"/>
      <c r="BE30" s="137"/>
      <c r="BF30" s="95"/>
      <c r="BG30" s="95"/>
      <c r="BH30" s="137"/>
      <c r="BI30" s="95"/>
      <c r="BJ30" s="95"/>
      <c r="BK30" s="137"/>
      <c r="BL30" s="95"/>
      <c r="BM30" s="95"/>
      <c r="BN30" s="137"/>
      <c r="BO30" s="95"/>
      <c r="BP30" s="95"/>
      <c r="BQ30" s="137"/>
      <c r="BR30" s="95"/>
      <c r="BS30" s="95"/>
      <c r="BT30" s="92"/>
      <c r="BU30" s="93"/>
      <c r="BV30" s="94"/>
      <c r="BW30" s="95"/>
    </row>
    <row r="31" spans="1:75" s="22" customFormat="1" ht="16.2" customHeight="1">
      <c r="A31" s="173">
        <f t="shared" si="21"/>
        <v>5</v>
      </c>
      <c r="B31" s="83" t="s">
        <v>307</v>
      </c>
      <c r="C31" s="84" t="s">
        <v>36</v>
      </c>
      <c r="D31" s="134" t="s">
        <v>199</v>
      </c>
      <c r="E31" s="135" t="s">
        <v>199</v>
      </c>
      <c r="F31" s="495" t="s">
        <v>199</v>
      </c>
      <c r="G31" s="135" t="s">
        <v>199</v>
      </c>
      <c r="H31" s="495" t="s">
        <v>199</v>
      </c>
      <c r="I31" s="135">
        <v>3.8780000000000001</v>
      </c>
      <c r="J31" s="495" t="s">
        <v>199</v>
      </c>
      <c r="K31" s="135">
        <v>5.3680000000000003</v>
      </c>
      <c r="L31" s="495">
        <f t="shared" si="15"/>
        <v>0.38421866941722538</v>
      </c>
      <c r="M31" s="135">
        <v>6.585</v>
      </c>
      <c r="N31" s="495">
        <f t="shared" si="16"/>
        <v>0.22671385991058113</v>
      </c>
      <c r="O31" s="135">
        <v>4.3899999999999997</v>
      </c>
      <c r="P31" s="495">
        <f t="shared" si="17"/>
        <v>-0.33333333333333337</v>
      </c>
      <c r="Q31" s="135">
        <v>7.2430000000000003</v>
      </c>
      <c r="R31" s="495">
        <f t="shared" si="18"/>
        <v>0.64988610478359932</v>
      </c>
      <c r="S31" s="135">
        <v>7.8430000000000009</v>
      </c>
      <c r="T31" s="495">
        <f t="shared" si="19"/>
        <v>8.2838602788899651E-2</v>
      </c>
      <c r="U31" s="135">
        <f>U32+U33</f>
        <v>5.0949999999999998</v>
      </c>
      <c r="V31" s="495">
        <f t="shared" si="20"/>
        <v>-0.35037613158230274</v>
      </c>
      <c r="W31" s="135">
        <f>W32+W33</f>
        <v>4.8885000000000005</v>
      </c>
      <c r="X31" s="495">
        <f t="shared" si="20"/>
        <v>-4.0529931305200995E-2</v>
      </c>
      <c r="Y31" s="160"/>
      <c r="Z31" s="163"/>
      <c r="AA31" s="163"/>
      <c r="AB31" s="163"/>
      <c r="AC31" s="59"/>
      <c r="AD31" s="136"/>
      <c r="AE31" s="59"/>
      <c r="AF31" s="59"/>
      <c r="AG31" s="136"/>
      <c r="AH31" s="59"/>
      <c r="AI31" s="59"/>
      <c r="AJ31" s="136"/>
      <c r="AK31" s="59"/>
      <c r="AL31" s="59"/>
      <c r="AM31" s="136"/>
      <c r="AN31" s="59"/>
      <c r="AO31" s="59"/>
      <c r="AP31" s="136"/>
      <c r="AQ31" s="59"/>
      <c r="AR31" s="59"/>
      <c r="AS31" s="136"/>
      <c r="AT31" s="59"/>
      <c r="AU31" s="59"/>
      <c r="AV31" s="136"/>
      <c r="AW31" s="59"/>
      <c r="AX31" s="59"/>
      <c r="AY31" s="136"/>
      <c r="AZ31" s="59"/>
      <c r="BA31" s="59"/>
      <c r="BB31" s="136"/>
      <c r="BC31" s="59"/>
      <c r="BD31" s="59"/>
      <c r="BE31" s="136"/>
      <c r="BF31" s="59"/>
      <c r="BG31" s="59"/>
      <c r="BH31" s="136"/>
      <c r="BI31" s="59"/>
      <c r="BJ31" s="59"/>
      <c r="BK31" s="136"/>
      <c r="BL31" s="59"/>
      <c r="BM31" s="59"/>
      <c r="BN31" s="136"/>
      <c r="BO31" s="59"/>
      <c r="BP31" s="59"/>
      <c r="BQ31" s="136"/>
      <c r="BR31" s="59"/>
      <c r="BS31" s="59"/>
      <c r="BT31" s="70"/>
      <c r="BU31" s="71"/>
      <c r="BV31" s="64"/>
      <c r="BW31" s="59"/>
    </row>
    <row r="32" spans="1:75" s="96" customFormat="1" ht="16.2" customHeight="1">
      <c r="A32" s="173">
        <f t="shared" si="21"/>
        <v>6</v>
      </c>
      <c r="B32" s="90" t="s">
        <v>305</v>
      </c>
      <c r="C32" s="91" t="s">
        <v>327</v>
      </c>
      <c r="D32" s="496" t="s">
        <v>199</v>
      </c>
      <c r="E32" s="497" t="s">
        <v>199</v>
      </c>
      <c r="F32" s="487" t="s">
        <v>199</v>
      </c>
      <c r="G32" s="497" t="s">
        <v>199</v>
      </c>
      <c r="H32" s="487" t="s">
        <v>199</v>
      </c>
      <c r="I32" s="497">
        <v>3.004</v>
      </c>
      <c r="J32" s="487" t="s">
        <v>199</v>
      </c>
      <c r="K32" s="497">
        <v>3.9359999999999999</v>
      </c>
      <c r="L32" s="487">
        <f t="shared" si="15"/>
        <v>0.31025299600532619</v>
      </c>
      <c r="M32" s="497">
        <v>5.4119999999999999</v>
      </c>
      <c r="N32" s="487">
        <f t="shared" si="16"/>
        <v>0.375</v>
      </c>
      <c r="O32" s="497">
        <v>3.5579999999999998</v>
      </c>
      <c r="P32" s="487">
        <f t="shared" si="17"/>
        <v>-0.34257206208425728</v>
      </c>
      <c r="Q32" s="497">
        <v>6.4210000000000003</v>
      </c>
      <c r="R32" s="487">
        <f t="shared" si="18"/>
        <v>0.804665542439573</v>
      </c>
      <c r="S32" s="497">
        <v>7.3690000000000007</v>
      </c>
      <c r="T32" s="487">
        <f t="shared" si="19"/>
        <v>0.14764055443077417</v>
      </c>
      <c r="U32" s="497">
        <v>4.7699999999999996</v>
      </c>
      <c r="V32" s="487">
        <f t="shared" si="20"/>
        <v>-0.35269371692224194</v>
      </c>
      <c r="W32" s="497">
        <f>SUMIFS(IS_Quarterly!32:32,IS_Quarterly!$1:$1,IS_Annually!W$3)</f>
        <v>4.5225000000000009</v>
      </c>
      <c r="X32" s="487">
        <f t="shared" si="20"/>
        <v>-5.18867924528299E-2</v>
      </c>
      <c r="Y32" s="160"/>
      <c r="Z32" s="95"/>
      <c r="AA32" s="95"/>
      <c r="AB32" s="95"/>
      <c r="AC32" s="95"/>
      <c r="AE32" s="95"/>
      <c r="AG32" s="137"/>
      <c r="AI32" s="95"/>
      <c r="AJ32" s="137"/>
      <c r="AK32" s="95"/>
      <c r="AL32" s="95"/>
      <c r="AM32" s="137"/>
      <c r="AN32" s="95"/>
      <c r="AO32" s="95"/>
      <c r="AP32" s="137"/>
      <c r="AQ32" s="95"/>
      <c r="AR32" s="95"/>
      <c r="AS32" s="137"/>
      <c r="AT32" s="95"/>
      <c r="AU32" s="95"/>
      <c r="AV32" s="137"/>
      <c r="AW32" s="95"/>
      <c r="AX32" s="95"/>
      <c r="AY32" s="137"/>
      <c r="AZ32" s="95"/>
      <c r="BA32" s="95"/>
      <c r="BB32" s="137"/>
      <c r="BC32" s="95"/>
      <c r="BD32" s="95"/>
      <c r="BE32" s="137"/>
      <c r="BF32" s="95"/>
      <c r="BG32" s="95"/>
      <c r="BH32" s="137"/>
      <c r="BI32" s="95"/>
      <c r="BJ32" s="95"/>
      <c r="BK32" s="137"/>
      <c r="BL32" s="95"/>
      <c r="BM32" s="95"/>
      <c r="BN32" s="137"/>
      <c r="BO32" s="95"/>
      <c r="BP32" s="95"/>
      <c r="BQ32" s="137"/>
      <c r="BR32" s="95"/>
      <c r="BS32" s="95"/>
      <c r="BT32" s="92"/>
      <c r="BU32" s="93"/>
      <c r="BV32" s="94"/>
      <c r="BW32" s="95"/>
    </row>
    <row r="33" spans="1:75" s="96" customFormat="1" ht="16.2" customHeight="1">
      <c r="A33" s="173">
        <f t="shared" si="21"/>
        <v>7</v>
      </c>
      <c r="B33" s="90" t="s">
        <v>306</v>
      </c>
      <c r="C33" s="91" t="s">
        <v>35</v>
      </c>
      <c r="D33" s="496" t="s">
        <v>199</v>
      </c>
      <c r="E33" s="497" t="s">
        <v>199</v>
      </c>
      <c r="F33" s="487" t="s">
        <v>199</v>
      </c>
      <c r="G33" s="497" t="s">
        <v>199</v>
      </c>
      <c r="H33" s="487" t="s">
        <v>199</v>
      </c>
      <c r="I33" s="497">
        <v>0.87000000000000011</v>
      </c>
      <c r="J33" s="487" t="s">
        <v>199</v>
      </c>
      <c r="K33" s="497">
        <v>1.4319999999999999</v>
      </c>
      <c r="L33" s="487">
        <f t="shared" si="15"/>
        <v>0.64597701149425268</v>
      </c>
      <c r="M33" s="497">
        <v>1.1739999999999999</v>
      </c>
      <c r="N33" s="487">
        <f t="shared" si="16"/>
        <v>-0.18016759776536317</v>
      </c>
      <c r="O33" s="497">
        <v>0.83199999999999996</v>
      </c>
      <c r="P33" s="487">
        <f t="shared" si="17"/>
        <v>-0.29131175468483816</v>
      </c>
      <c r="Q33" s="497">
        <v>0.82199999999999995</v>
      </c>
      <c r="R33" s="487">
        <f t="shared" si="18"/>
        <v>-1.2019230769230727E-2</v>
      </c>
      <c r="S33" s="497">
        <v>0.47400000000000009</v>
      </c>
      <c r="T33" s="487">
        <f t="shared" si="19"/>
        <v>-0.42335766423357646</v>
      </c>
      <c r="U33" s="497">
        <v>0.32500000000000001</v>
      </c>
      <c r="V33" s="487">
        <f t="shared" si="20"/>
        <v>-0.31434599156118159</v>
      </c>
      <c r="W33" s="497">
        <f>SUMIFS(IS_Quarterly!33:33,IS_Quarterly!$1:$1,IS_Annually!W$3)</f>
        <v>0.36599999999999994</v>
      </c>
      <c r="X33" s="487">
        <f t="shared" si="20"/>
        <v>0.12615384615384584</v>
      </c>
      <c r="Y33" s="160"/>
      <c r="Z33" s="137"/>
      <c r="AA33" s="95"/>
      <c r="AB33" s="95"/>
      <c r="AC33" s="95"/>
      <c r="AD33" s="137"/>
      <c r="AE33" s="95"/>
      <c r="AF33" s="95"/>
      <c r="AG33" s="137"/>
      <c r="AH33" s="95"/>
      <c r="AI33" s="95"/>
      <c r="AJ33" s="137"/>
      <c r="AK33" s="95"/>
      <c r="AL33" s="95"/>
      <c r="AM33" s="137"/>
      <c r="AN33" s="95"/>
      <c r="AO33" s="95"/>
      <c r="AP33" s="137"/>
      <c r="AQ33" s="95"/>
      <c r="AR33" s="95"/>
      <c r="AS33" s="137"/>
      <c r="AT33" s="95"/>
      <c r="AU33" s="95"/>
      <c r="AV33" s="137"/>
      <c r="AW33" s="95"/>
      <c r="AX33" s="95"/>
      <c r="AY33" s="137"/>
      <c r="AZ33" s="95"/>
      <c r="BA33" s="95"/>
      <c r="BB33" s="137"/>
      <c r="BC33" s="95"/>
      <c r="BD33" s="95"/>
      <c r="BE33" s="137"/>
      <c r="BF33" s="95"/>
      <c r="BG33" s="95"/>
      <c r="BH33" s="137"/>
      <c r="BI33" s="95"/>
      <c r="BJ33" s="95"/>
      <c r="BK33" s="137"/>
      <c r="BL33" s="95"/>
      <c r="BM33" s="95"/>
      <c r="BN33" s="137"/>
      <c r="BO33" s="95"/>
      <c r="BP33" s="95"/>
      <c r="BQ33" s="137"/>
      <c r="BR33" s="95"/>
      <c r="BS33" s="95"/>
      <c r="BT33" s="92"/>
      <c r="BU33" s="93"/>
      <c r="BV33" s="94"/>
      <c r="BW33" s="95"/>
    </row>
    <row r="34" spans="1:75" s="22" customFormat="1" ht="16.2" customHeight="1">
      <c r="A34" s="173">
        <f t="shared" si="21"/>
        <v>8</v>
      </c>
      <c r="B34" s="83" t="s">
        <v>308</v>
      </c>
      <c r="C34" s="84" t="s">
        <v>37</v>
      </c>
      <c r="D34" s="134" t="s">
        <v>199</v>
      </c>
      <c r="E34" s="135" t="s">
        <v>199</v>
      </c>
      <c r="F34" s="495" t="s">
        <v>199</v>
      </c>
      <c r="G34" s="135" t="s">
        <v>199</v>
      </c>
      <c r="H34" s="495" t="s">
        <v>199</v>
      </c>
      <c r="I34" s="135">
        <v>9.2270000000000003</v>
      </c>
      <c r="J34" s="495" t="s">
        <v>199</v>
      </c>
      <c r="K34" s="135">
        <v>15.6646</v>
      </c>
      <c r="L34" s="495">
        <f t="shared" si="15"/>
        <v>0.69769155738593258</v>
      </c>
      <c r="M34" s="135">
        <v>35.005000000000003</v>
      </c>
      <c r="N34" s="495">
        <f t="shared" si="16"/>
        <v>1.2346564866003602</v>
      </c>
      <c r="O34" s="135">
        <v>37.747</v>
      </c>
      <c r="P34" s="495">
        <f t="shared" si="17"/>
        <v>7.8331666904727815E-2</v>
      </c>
      <c r="Q34" s="135">
        <v>45.317999999999998</v>
      </c>
      <c r="R34" s="495">
        <f t="shared" si="18"/>
        <v>0.20057223090576737</v>
      </c>
      <c r="S34" s="135">
        <v>55.608000000000004</v>
      </c>
      <c r="T34" s="495">
        <f t="shared" si="19"/>
        <v>0.22706209453197412</v>
      </c>
      <c r="U34" s="135">
        <f>U35+U36</f>
        <v>81.043000000000006</v>
      </c>
      <c r="V34" s="495">
        <f t="shared" si="20"/>
        <v>0.45739821608401665</v>
      </c>
      <c r="W34" s="135">
        <f>W35+W36</f>
        <v>109.37209999999999</v>
      </c>
      <c r="X34" s="495">
        <f t="shared" si="20"/>
        <v>0.34955640832644375</v>
      </c>
      <c r="Y34" s="160"/>
      <c r="Z34" s="136"/>
      <c r="AA34" s="59"/>
      <c r="AB34" s="59"/>
      <c r="AC34" s="59"/>
      <c r="AD34" s="136"/>
      <c r="AE34" s="59"/>
      <c r="AF34" s="59"/>
      <c r="AG34" s="136"/>
      <c r="AH34" s="59"/>
      <c r="AI34" s="59"/>
      <c r="AJ34" s="136"/>
      <c r="AK34" s="59"/>
      <c r="AL34" s="59"/>
      <c r="AM34" s="136"/>
      <c r="AN34" s="59"/>
      <c r="AO34" s="59"/>
      <c r="AP34" s="136"/>
      <c r="AQ34" s="59"/>
      <c r="AR34" s="59"/>
      <c r="AS34" s="136"/>
      <c r="AT34" s="59"/>
      <c r="AU34" s="59"/>
      <c r="AV34" s="136"/>
      <c r="AW34" s="59"/>
      <c r="AX34" s="59"/>
      <c r="AY34" s="136"/>
      <c r="AZ34" s="59"/>
      <c r="BA34" s="59"/>
      <c r="BB34" s="136"/>
      <c r="BC34" s="59"/>
      <c r="BD34" s="59"/>
      <c r="BE34" s="136"/>
      <c r="BF34" s="59"/>
      <c r="BG34" s="59"/>
      <c r="BH34" s="136"/>
      <c r="BI34" s="59"/>
      <c r="BJ34" s="59"/>
      <c r="BK34" s="136"/>
      <c r="BL34" s="59"/>
      <c r="BM34" s="59"/>
      <c r="BN34" s="136"/>
      <c r="BO34" s="59"/>
      <c r="BP34" s="59"/>
      <c r="BQ34" s="136"/>
      <c r="BR34" s="59"/>
      <c r="BS34" s="59"/>
      <c r="BT34" s="70"/>
      <c r="BU34" s="71"/>
      <c r="BV34" s="64"/>
      <c r="BW34" s="59"/>
    </row>
    <row r="35" spans="1:75" s="96" customFormat="1" ht="16.2" customHeight="1">
      <c r="A35" s="173">
        <f t="shared" si="21"/>
        <v>9</v>
      </c>
      <c r="B35" s="90" t="s">
        <v>305</v>
      </c>
      <c r="C35" s="91" t="s">
        <v>327</v>
      </c>
      <c r="D35" s="496" t="s">
        <v>199</v>
      </c>
      <c r="E35" s="497" t="s">
        <v>199</v>
      </c>
      <c r="F35" s="487" t="s">
        <v>199</v>
      </c>
      <c r="G35" s="497" t="s">
        <v>199</v>
      </c>
      <c r="H35" s="487" t="s">
        <v>199</v>
      </c>
      <c r="I35" s="497">
        <v>6.2340000000000009</v>
      </c>
      <c r="J35" s="487" t="s">
        <v>199</v>
      </c>
      <c r="K35" s="497">
        <v>7.8266</v>
      </c>
      <c r="L35" s="487">
        <f t="shared" si="15"/>
        <v>0.25547000320821289</v>
      </c>
      <c r="M35" s="497">
        <v>14.643000000000001</v>
      </c>
      <c r="N35" s="487">
        <f t="shared" si="16"/>
        <v>0.87092735031814583</v>
      </c>
      <c r="O35" s="497">
        <v>16.986000000000001</v>
      </c>
      <c r="P35" s="487">
        <f t="shared" si="17"/>
        <v>0.16000819504199959</v>
      </c>
      <c r="Q35" s="497">
        <v>26.725999999999999</v>
      </c>
      <c r="R35" s="487">
        <f t="shared" si="18"/>
        <v>0.57341339926998702</v>
      </c>
      <c r="S35" s="497">
        <v>34.695</v>
      </c>
      <c r="T35" s="487">
        <f t="shared" si="19"/>
        <v>0.2981740627104692</v>
      </c>
      <c r="U35" s="497">
        <v>47.777999999999999</v>
      </c>
      <c r="V35" s="487">
        <f t="shared" si="20"/>
        <v>0.3770860354517942</v>
      </c>
      <c r="W35" s="497">
        <f>SUMIFS(IS_Quarterly!35:35,IS_Quarterly!$1:$1,IS_Annually!W$3)</f>
        <v>64.496399999999994</v>
      </c>
      <c r="X35" s="487">
        <f t="shared" si="20"/>
        <v>0.34991837247268598</v>
      </c>
      <c r="Y35" s="160"/>
      <c r="Z35" s="164"/>
      <c r="AA35" s="164"/>
      <c r="AB35" s="164"/>
      <c r="AC35" s="62"/>
      <c r="AD35" s="137"/>
      <c r="AE35" s="95"/>
      <c r="AF35" s="95"/>
      <c r="AG35" s="137"/>
      <c r="AH35" s="95"/>
      <c r="AI35" s="95"/>
      <c r="AJ35" s="137"/>
      <c r="AK35" s="95"/>
      <c r="AL35" s="95"/>
      <c r="AM35" s="137"/>
      <c r="AN35" s="95"/>
      <c r="AO35" s="95"/>
      <c r="AP35" s="137"/>
      <c r="AQ35" s="95"/>
      <c r="AR35" s="95"/>
      <c r="AS35" s="137"/>
      <c r="AT35" s="95"/>
      <c r="AU35" s="95"/>
      <c r="AV35" s="137"/>
      <c r="AW35" s="95"/>
      <c r="AX35" s="95"/>
      <c r="AY35" s="137"/>
      <c r="AZ35" s="95"/>
      <c r="BA35" s="95"/>
      <c r="BB35" s="137"/>
      <c r="BC35" s="95"/>
      <c r="BD35" s="95"/>
      <c r="BE35" s="137"/>
      <c r="BF35" s="95"/>
      <c r="BG35" s="95"/>
      <c r="BH35" s="137"/>
      <c r="BI35" s="95"/>
      <c r="BJ35" s="95"/>
      <c r="BK35" s="137"/>
      <c r="BL35" s="95"/>
      <c r="BM35" s="95"/>
      <c r="BN35" s="137"/>
      <c r="BO35" s="95"/>
      <c r="BP35" s="95"/>
      <c r="BQ35" s="137"/>
      <c r="BR35" s="95"/>
      <c r="BS35" s="95"/>
      <c r="BT35" s="92"/>
      <c r="BU35" s="93"/>
      <c r="BV35" s="94"/>
      <c r="BW35" s="95"/>
    </row>
    <row r="36" spans="1:75" s="96" customFormat="1" ht="16.2" customHeight="1">
      <c r="A36" s="173">
        <f t="shared" si="21"/>
        <v>10</v>
      </c>
      <c r="B36" s="90" t="s">
        <v>306</v>
      </c>
      <c r="C36" s="91" t="s">
        <v>35</v>
      </c>
      <c r="D36" s="496" t="s">
        <v>199</v>
      </c>
      <c r="E36" s="497" t="s">
        <v>199</v>
      </c>
      <c r="F36" s="487" t="s">
        <v>199</v>
      </c>
      <c r="G36" s="497" t="s">
        <v>199</v>
      </c>
      <c r="H36" s="487" t="s">
        <v>199</v>
      </c>
      <c r="I36" s="497">
        <v>2.9930000000000003</v>
      </c>
      <c r="J36" s="487" t="s">
        <v>199</v>
      </c>
      <c r="K36" s="497">
        <v>7.8380000000000001</v>
      </c>
      <c r="L36" s="487">
        <f t="shared" si="15"/>
        <v>1.6187771466755763</v>
      </c>
      <c r="M36" s="497">
        <v>20.361999999999998</v>
      </c>
      <c r="N36" s="487">
        <f t="shared" si="16"/>
        <v>1.5978565960704261</v>
      </c>
      <c r="O36" s="497">
        <v>20.760999999999999</v>
      </c>
      <c r="P36" s="487">
        <f t="shared" si="17"/>
        <v>1.9595324624300137E-2</v>
      </c>
      <c r="Q36" s="497">
        <v>18.591999999999999</v>
      </c>
      <c r="R36" s="487">
        <f t="shared" si="18"/>
        <v>-0.10447473628437942</v>
      </c>
      <c r="S36" s="497">
        <v>20.913</v>
      </c>
      <c r="T36" s="487">
        <f t="shared" si="19"/>
        <v>0.12483864027538738</v>
      </c>
      <c r="U36" s="497">
        <v>33.265000000000001</v>
      </c>
      <c r="V36" s="487">
        <f t="shared" si="20"/>
        <v>0.59063740257256248</v>
      </c>
      <c r="W36" s="497">
        <f>SUMIFS(IS_Quarterly!36:36,IS_Quarterly!$1:$1,IS_Annually!W$3)</f>
        <v>44.875700000000002</v>
      </c>
      <c r="X36" s="487">
        <f t="shared" si="20"/>
        <v>0.3490365248759959</v>
      </c>
      <c r="Y36" s="160"/>
      <c r="Z36" s="95"/>
      <c r="AA36" s="95"/>
      <c r="AB36" s="95"/>
      <c r="AC36" s="95"/>
      <c r="AE36" s="95"/>
      <c r="AG36" s="137"/>
      <c r="AI36" s="95"/>
      <c r="AJ36" s="137"/>
      <c r="AK36" s="95"/>
      <c r="AL36" s="95"/>
      <c r="AM36" s="137"/>
      <c r="AN36" s="95"/>
      <c r="AO36" s="95"/>
      <c r="AP36" s="137"/>
      <c r="AQ36" s="95"/>
      <c r="AR36" s="95"/>
      <c r="AS36" s="137"/>
      <c r="AT36" s="95"/>
      <c r="AU36" s="95"/>
      <c r="AV36" s="137"/>
      <c r="AW36" s="95"/>
      <c r="AX36" s="95"/>
      <c r="AY36" s="137"/>
      <c r="AZ36" s="95"/>
      <c r="BA36" s="95"/>
      <c r="BB36" s="137"/>
      <c r="BC36" s="95"/>
      <c r="BD36" s="95"/>
      <c r="BE36" s="137"/>
      <c r="BF36" s="95"/>
      <c r="BG36" s="95"/>
      <c r="BH36" s="137"/>
      <c r="BI36" s="95"/>
      <c r="BJ36" s="95"/>
      <c r="BK36" s="137"/>
      <c r="BL36" s="95"/>
      <c r="BM36" s="95"/>
      <c r="BN36" s="137"/>
      <c r="BO36" s="95"/>
      <c r="BP36" s="95"/>
      <c r="BQ36" s="137"/>
      <c r="BR36" s="95"/>
      <c r="BS36" s="95"/>
      <c r="BT36" s="92"/>
      <c r="BU36" s="93"/>
      <c r="BV36" s="94"/>
      <c r="BW36" s="95"/>
    </row>
    <row r="37" spans="1:75" s="22" customFormat="1" ht="16.2" customHeight="1">
      <c r="A37" s="173">
        <f t="shared" si="21"/>
        <v>11</v>
      </c>
      <c r="B37" s="83" t="s">
        <v>380</v>
      </c>
      <c r="C37" s="84" t="s">
        <v>381</v>
      </c>
      <c r="D37" s="134" t="s">
        <v>199</v>
      </c>
      <c r="E37" s="135" t="s">
        <v>199</v>
      </c>
      <c r="F37" s="495" t="s">
        <v>199</v>
      </c>
      <c r="G37" s="135" t="s">
        <v>199</v>
      </c>
      <c r="H37" s="495" t="s">
        <v>199</v>
      </c>
      <c r="I37" s="135">
        <v>0.85799999999999998</v>
      </c>
      <c r="J37" s="495" t="s">
        <v>199</v>
      </c>
      <c r="K37" s="135">
        <v>1.3819999999999999</v>
      </c>
      <c r="L37" s="495">
        <f t="shared" si="15"/>
        <v>0.61072261072261069</v>
      </c>
      <c r="M37" s="135">
        <v>2.7589999999999999</v>
      </c>
      <c r="N37" s="495">
        <f t="shared" si="16"/>
        <v>0.99638205499276422</v>
      </c>
      <c r="O37" s="135">
        <v>1.3879999999999999</v>
      </c>
      <c r="P37" s="495">
        <f t="shared" si="17"/>
        <v>-0.49691917361362814</v>
      </c>
      <c r="Q37" s="135">
        <v>1.1419999999999999</v>
      </c>
      <c r="R37" s="495">
        <f t="shared" si="18"/>
        <v>-0.17723342939481268</v>
      </c>
      <c r="S37" s="135">
        <v>1.9550000000000001</v>
      </c>
      <c r="T37" s="495">
        <f t="shared" si="19"/>
        <v>0.71190893169877434</v>
      </c>
      <c r="U37" s="135">
        <f>U38+U39</f>
        <v>2.4300000000000002</v>
      </c>
      <c r="V37" s="495">
        <f t="shared" si="20"/>
        <v>0.24296675191815864</v>
      </c>
      <c r="W37" s="135">
        <f>W38+W39</f>
        <v>4.4969999999999999</v>
      </c>
      <c r="X37" s="495">
        <f t="shared" si="20"/>
        <v>0.8506172839506172</v>
      </c>
      <c r="Y37" s="160"/>
      <c r="Z37" s="136"/>
      <c r="AA37" s="59"/>
      <c r="AB37" s="59"/>
      <c r="AC37" s="59"/>
      <c r="AD37" s="136"/>
      <c r="AE37" s="59"/>
      <c r="AF37" s="59"/>
      <c r="AG37" s="136"/>
      <c r="AH37" s="59"/>
      <c r="AI37" s="59"/>
      <c r="AJ37" s="136"/>
      <c r="AK37" s="59"/>
      <c r="AL37" s="59"/>
      <c r="AM37" s="136"/>
      <c r="AN37" s="59"/>
      <c r="AO37" s="59"/>
      <c r="AP37" s="136"/>
      <c r="AQ37" s="59"/>
      <c r="AR37" s="59"/>
      <c r="AS37" s="136"/>
      <c r="AT37" s="59"/>
      <c r="AU37" s="59"/>
      <c r="AV37" s="136"/>
      <c r="AW37" s="59"/>
      <c r="AX37" s="59"/>
      <c r="AY37" s="136"/>
      <c r="AZ37" s="59"/>
      <c r="BA37" s="59"/>
      <c r="BB37" s="136"/>
      <c r="BC37" s="59"/>
      <c r="BD37" s="59"/>
      <c r="BE37" s="136"/>
      <c r="BF37" s="59"/>
      <c r="BG37" s="59"/>
      <c r="BH37" s="136"/>
      <c r="BI37" s="59"/>
      <c r="BJ37" s="59"/>
      <c r="BK37" s="136"/>
      <c r="BL37" s="59"/>
      <c r="BM37" s="59"/>
      <c r="BN37" s="136"/>
      <c r="BO37" s="59"/>
      <c r="BP37" s="59"/>
      <c r="BQ37" s="136"/>
      <c r="BR37" s="59"/>
      <c r="BS37" s="59"/>
      <c r="BT37" s="70"/>
      <c r="BU37" s="71"/>
      <c r="BV37" s="64"/>
      <c r="BW37" s="59"/>
    </row>
    <row r="38" spans="1:75" s="96" customFormat="1" ht="16.2" customHeight="1">
      <c r="A38" s="173">
        <f t="shared" si="21"/>
        <v>12</v>
      </c>
      <c r="B38" s="90" t="s">
        <v>305</v>
      </c>
      <c r="C38" s="91" t="s">
        <v>327</v>
      </c>
      <c r="D38" s="496" t="s">
        <v>199</v>
      </c>
      <c r="E38" s="497" t="s">
        <v>199</v>
      </c>
      <c r="F38" s="487" t="s">
        <v>199</v>
      </c>
      <c r="G38" s="497" t="s">
        <v>199</v>
      </c>
      <c r="H38" s="487" t="s">
        <v>199</v>
      </c>
      <c r="I38" s="497">
        <v>0.47</v>
      </c>
      <c r="J38" s="487" t="s">
        <v>199</v>
      </c>
      <c r="K38" s="497">
        <v>0.95899999999999996</v>
      </c>
      <c r="L38" s="487">
        <f t="shared" si="15"/>
        <v>1.0404255319148938</v>
      </c>
      <c r="M38" s="497">
        <v>1.466</v>
      </c>
      <c r="N38" s="487">
        <f t="shared" si="16"/>
        <v>0.52867570385818574</v>
      </c>
      <c r="O38" s="497">
        <v>0.79700000000000004</v>
      </c>
      <c r="P38" s="487">
        <f t="shared" si="17"/>
        <v>-0.45634379263301494</v>
      </c>
      <c r="Q38" s="497">
        <v>0.46899999999999997</v>
      </c>
      <c r="R38" s="487">
        <f t="shared" si="18"/>
        <v>-0.41154328732747814</v>
      </c>
      <c r="S38" s="497">
        <v>1.0649999999999999</v>
      </c>
      <c r="T38" s="487">
        <f t="shared" si="19"/>
        <v>1.2707889125799574</v>
      </c>
      <c r="U38" s="497">
        <v>1.3580000000000001</v>
      </c>
      <c r="V38" s="487">
        <f t="shared" si="20"/>
        <v>0.27511737089201893</v>
      </c>
      <c r="W38" s="497">
        <f>SUMIFS(IS_Quarterly!38:38,IS_Quarterly!$1:$1,IS_Annually!W$3)</f>
        <v>1.6689999999999998</v>
      </c>
      <c r="X38" s="487">
        <f t="shared" si="20"/>
        <v>0.22901325478645052</v>
      </c>
      <c r="Y38" s="160"/>
      <c r="Z38" s="137"/>
      <c r="AA38" s="95"/>
      <c r="AB38" s="95"/>
      <c r="AC38" s="95"/>
      <c r="AD38" s="137"/>
      <c r="AE38" s="95"/>
      <c r="AF38" s="95"/>
      <c r="AG38" s="137"/>
      <c r="AH38" s="95"/>
      <c r="AI38" s="95"/>
      <c r="AJ38" s="137"/>
      <c r="AK38" s="95"/>
      <c r="AL38" s="95"/>
      <c r="AM38" s="137"/>
      <c r="AN38" s="95"/>
      <c r="AO38" s="95"/>
      <c r="AP38" s="137"/>
      <c r="AQ38" s="95"/>
      <c r="AR38" s="95"/>
      <c r="AS38" s="137"/>
      <c r="AT38" s="95"/>
      <c r="AU38" s="95"/>
      <c r="AV38" s="137"/>
      <c r="AW38" s="95"/>
      <c r="AX38" s="95"/>
      <c r="AY38" s="137"/>
      <c r="AZ38" s="95"/>
      <c r="BA38" s="95"/>
      <c r="BB38" s="137"/>
      <c r="BC38" s="95"/>
      <c r="BD38" s="95"/>
      <c r="BE38" s="137"/>
      <c r="BF38" s="95"/>
      <c r="BG38" s="95"/>
      <c r="BH38" s="137"/>
      <c r="BI38" s="95"/>
      <c r="BJ38" s="95"/>
      <c r="BK38" s="137"/>
      <c r="BL38" s="95"/>
      <c r="BM38" s="95"/>
      <c r="BN38" s="137"/>
      <c r="BO38" s="95"/>
      <c r="BP38" s="95"/>
      <c r="BQ38" s="137"/>
      <c r="BR38" s="95"/>
      <c r="BS38" s="95"/>
      <c r="BT38" s="92"/>
      <c r="BU38" s="93"/>
      <c r="BV38" s="94"/>
      <c r="BW38" s="95"/>
    </row>
    <row r="39" spans="1:75" s="96" customFormat="1" ht="16.2" customHeight="1">
      <c r="A39" s="173">
        <f t="shared" si="21"/>
        <v>13</v>
      </c>
      <c r="B39" s="90" t="s">
        <v>306</v>
      </c>
      <c r="C39" s="91" t="s">
        <v>35</v>
      </c>
      <c r="D39" s="496" t="s">
        <v>199</v>
      </c>
      <c r="E39" s="497" t="s">
        <v>199</v>
      </c>
      <c r="F39" s="487" t="s">
        <v>199</v>
      </c>
      <c r="G39" s="497" t="s">
        <v>199</v>
      </c>
      <c r="H39" s="487" t="s">
        <v>199</v>
      </c>
      <c r="I39" s="497">
        <v>0.38800000000000001</v>
      </c>
      <c r="J39" s="487" t="s">
        <v>199</v>
      </c>
      <c r="K39" s="497">
        <v>0.42299999999999999</v>
      </c>
      <c r="L39" s="487">
        <f t="shared" si="15"/>
        <v>9.0206185567010211E-2</v>
      </c>
      <c r="M39" s="497">
        <v>1.294</v>
      </c>
      <c r="N39" s="487">
        <f t="shared" si="16"/>
        <v>2.0591016548463359</v>
      </c>
      <c r="O39" s="497">
        <v>0.59099999999999997</v>
      </c>
      <c r="P39" s="487">
        <f t="shared" si="17"/>
        <v>-0.54327666151468312</v>
      </c>
      <c r="Q39" s="497">
        <v>0.67300000000000004</v>
      </c>
      <c r="R39" s="487">
        <f t="shared" si="18"/>
        <v>0.13874788494077839</v>
      </c>
      <c r="S39" s="497">
        <v>0.89</v>
      </c>
      <c r="T39" s="487">
        <f t="shared" si="19"/>
        <v>0.32243684992570576</v>
      </c>
      <c r="U39" s="497">
        <v>1.0720000000000001</v>
      </c>
      <c r="V39" s="487">
        <f t="shared" si="20"/>
        <v>0.20449438202247205</v>
      </c>
      <c r="W39" s="497">
        <f>SUMIFS(IS_Quarterly!39:39,IS_Quarterly!$1:$1,IS_Annually!W$3)</f>
        <v>2.8279999999999998</v>
      </c>
      <c r="X39" s="487">
        <f t="shared" si="20"/>
        <v>1.6380597014925371</v>
      </c>
      <c r="Y39" s="160"/>
      <c r="Z39" s="137"/>
      <c r="AA39" s="95"/>
      <c r="AB39" s="95"/>
      <c r="AC39" s="95"/>
      <c r="AD39" s="137"/>
      <c r="AE39" s="95"/>
      <c r="AF39" s="95"/>
      <c r="AG39" s="137"/>
      <c r="AH39" s="95"/>
      <c r="AI39" s="95"/>
      <c r="AJ39" s="137"/>
      <c r="AK39" s="95"/>
      <c r="AL39" s="95"/>
      <c r="AM39" s="137"/>
      <c r="AN39" s="95"/>
      <c r="AO39" s="95"/>
      <c r="AP39" s="137"/>
      <c r="AQ39" s="95"/>
      <c r="AR39" s="95"/>
      <c r="AS39" s="137"/>
      <c r="AT39" s="95"/>
      <c r="AU39" s="95"/>
      <c r="AV39" s="137"/>
      <c r="AW39" s="95"/>
      <c r="AX39" s="95"/>
      <c r="AY39" s="137"/>
      <c r="AZ39" s="95"/>
      <c r="BA39" s="95"/>
      <c r="BB39" s="137"/>
      <c r="BC39" s="95"/>
      <c r="BD39" s="95"/>
      <c r="BE39" s="137"/>
      <c r="BF39" s="95"/>
      <c r="BG39" s="95"/>
      <c r="BH39" s="137"/>
      <c r="BI39" s="95"/>
      <c r="BJ39" s="95"/>
      <c r="BK39" s="137"/>
      <c r="BL39" s="95"/>
      <c r="BM39" s="95"/>
      <c r="BN39" s="137"/>
      <c r="BO39" s="95"/>
      <c r="BP39" s="95"/>
      <c r="BQ39" s="137"/>
      <c r="BR39" s="95"/>
      <c r="BS39" s="95"/>
      <c r="BT39" s="92"/>
      <c r="BU39" s="93"/>
      <c r="BV39" s="94"/>
      <c r="BW39" s="95"/>
    </row>
    <row r="40" spans="1:75" s="22" customFormat="1" ht="16.2" customHeight="1">
      <c r="A40" s="173">
        <f>IF(A39="","",A39+1)</f>
        <v>14</v>
      </c>
      <c r="B40" s="83" t="s">
        <v>432</v>
      </c>
      <c r="C40" s="84" t="s">
        <v>434</v>
      </c>
      <c r="D40" s="134"/>
      <c r="E40" s="135"/>
      <c r="F40" s="495"/>
      <c r="G40" s="135"/>
      <c r="H40" s="495"/>
      <c r="I40" s="135"/>
      <c r="J40" s="495"/>
      <c r="K40" s="135"/>
      <c r="L40" s="495"/>
      <c r="M40" s="135"/>
      <c r="N40" s="495"/>
      <c r="O40" s="135"/>
      <c r="P40" s="495"/>
      <c r="Q40" s="135"/>
      <c r="R40" s="495"/>
      <c r="S40" s="135"/>
      <c r="T40" s="495"/>
      <c r="U40" s="135"/>
      <c r="V40" s="495"/>
      <c r="W40" s="135">
        <f>W41+W42</f>
        <v>11.683900000000001</v>
      </c>
      <c r="X40" s="495"/>
      <c r="Y40" s="160"/>
      <c r="Z40" s="136"/>
      <c r="AA40" s="59"/>
      <c r="AB40" s="59"/>
      <c r="AC40" s="59"/>
      <c r="AD40" s="136"/>
      <c r="AE40" s="59"/>
      <c r="AF40" s="59"/>
      <c r="AG40" s="136"/>
      <c r="AH40" s="59"/>
      <c r="AI40" s="59"/>
      <c r="AJ40" s="136"/>
      <c r="AK40" s="59"/>
      <c r="AL40" s="59"/>
      <c r="AM40" s="136"/>
      <c r="AN40" s="59"/>
      <c r="AO40" s="59"/>
      <c r="AP40" s="136"/>
      <c r="AQ40" s="59"/>
      <c r="AR40" s="59"/>
      <c r="AS40" s="136"/>
      <c r="AT40" s="59"/>
      <c r="AU40" s="59"/>
      <c r="AV40" s="136"/>
      <c r="AW40" s="59"/>
      <c r="AX40" s="59"/>
      <c r="AY40" s="136"/>
      <c r="AZ40" s="59"/>
      <c r="BA40" s="59"/>
      <c r="BB40" s="136"/>
      <c r="BC40" s="59"/>
      <c r="BD40" s="59"/>
      <c r="BE40" s="136"/>
      <c r="BF40" s="59"/>
      <c r="BG40" s="59"/>
      <c r="BH40" s="136"/>
      <c r="BI40" s="59"/>
      <c r="BJ40" s="59"/>
      <c r="BK40" s="136"/>
      <c r="BL40" s="59"/>
      <c r="BM40" s="59"/>
      <c r="BN40" s="136"/>
      <c r="BO40" s="59"/>
      <c r="BP40" s="59"/>
      <c r="BQ40" s="136"/>
      <c r="BR40" s="59"/>
      <c r="BS40" s="59"/>
      <c r="BT40" s="70"/>
      <c r="BU40" s="71"/>
      <c r="BV40" s="64"/>
      <c r="BW40" s="59"/>
    </row>
    <row r="41" spans="1:75" s="96" customFormat="1" ht="16.2" customHeight="1">
      <c r="A41" s="173">
        <f t="shared" si="21"/>
        <v>15</v>
      </c>
      <c r="B41" s="90" t="s">
        <v>305</v>
      </c>
      <c r="C41" s="91" t="s">
        <v>327</v>
      </c>
      <c r="D41" s="496"/>
      <c r="E41" s="497"/>
      <c r="F41" s="487"/>
      <c r="G41" s="497"/>
      <c r="H41" s="487"/>
      <c r="I41" s="497"/>
      <c r="J41" s="487"/>
      <c r="K41" s="497"/>
      <c r="L41" s="487"/>
      <c r="M41" s="497"/>
      <c r="N41" s="487"/>
      <c r="O41" s="497"/>
      <c r="P41" s="487"/>
      <c r="Q41" s="497"/>
      <c r="R41" s="487"/>
      <c r="S41" s="497"/>
      <c r="T41" s="487"/>
      <c r="U41" s="497"/>
      <c r="V41" s="487"/>
      <c r="W41" s="497">
        <f>SUMIFS(IS_Quarterly!41:41,IS_Quarterly!$1:$1,IS_Annually!W$3)</f>
        <v>8.3710000000000004</v>
      </c>
      <c r="X41" s="487"/>
      <c r="Y41" s="160"/>
      <c r="Z41" s="137"/>
      <c r="AA41" s="95"/>
      <c r="AB41" s="95"/>
      <c r="AC41" s="95"/>
      <c r="AD41" s="137"/>
      <c r="AE41" s="95"/>
      <c r="AF41" s="95"/>
      <c r="AG41" s="137"/>
      <c r="AH41" s="95"/>
      <c r="AI41" s="95"/>
      <c r="AJ41" s="137"/>
      <c r="AK41" s="95"/>
      <c r="AL41" s="95"/>
      <c r="AM41" s="137"/>
      <c r="AN41" s="95"/>
      <c r="AO41" s="95"/>
      <c r="AP41" s="137"/>
      <c r="AQ41" s="95"/>
      <c r="AR41" s="95"/>
      <c r="AS41" s="137"/>
      <c r="AT41" s="95"/>
      <c r="AU41" s="95"/>
      <c r="AV41" s="137"/>
      <c r="AW41" s="95"/>
      <c r="AX41" s="95"/>
      <c r="AY41" s="137"/>
      <c r="AZ41" s="95"/>
      <c r="BA41" s="95"/>
      <c r="BB41" s="137"/>
      <c r="BC41" s="95"/>
      <c r="BD41" s="95"/>
      <c r="BE41" s="137"/>
      <c r="BF41" s="95"/>
      <c r="BG41" s="95"/>
      <c r="BH41" s="137"/>
      <c r="BI41" s="95"/>
      <c r="BJ41" s="95"/>
      <c r="BK41" s="137"/>
      <c r="BL41" s="95"/>
      <c r="BM41" s="95"/>
      <c r="BN41" s="137"/>
      <c r="BO41" s="95"/>
      <c r="BP41" s="95"/>
      <c r="BQ41" s="137"/>
      <c r="BR41" s="95"/>
      <c r="BS41" s="95"/>
      <c r="BT41" s="92"/>
      <c r="BU41" s="93"/>
      <c r="BV41" s="94"/>
      <c r="BW41" s="95"/>
    </row>
    <row r="42" spans="1:75" s="96" customFormat="1" ht="16.2" customHeight="1">
      <c r="A42" s="173">
        <f t="shared" si="21"/>
        <v>16</v>
      </c>
      <c r="B42" s="90" t="s">
        <v>306</v>
      </c>
      <c r="C42" s="91" t="s">
        <v>35</v>
      </c>
      <c r="D42" s="496"/>
      <c r="E42" s="497"/>
      <c r="F42" s="487"/>
      <c r="G42" s="497"/>
      <c r="H42" s="487"/>
      <c r="I42" s="497"/>
      <c r="J42" s="487"/>
      <c r="K42" s="497"/>
      <c r="L42" s="487"/>
      <c r="M42" s="497"/>
      <c r="N42" s="487"/>
      <c r="O42" s="497"/>
      <c r="P42" s="487"/>
      <c r="Q42" s="497"/>
      <c r="R42" s="487"/>
      <c r="S42" s="497"/>
      <c r="T42" s="487"/>
      <c r="U42" s="497"/>
      <c r="V42" s="487"/>
      <c r="W42" s="497">
        <f>SUMIFS(IS_Quarterly!42:42,IS_Quarterly!$1:$1,IS_Annually!W$3)</f>
        <v>3.3129</v>
      </c>
      <c r="X42" s="487"/>
      <c r="Y42" s="160"/>
      <c r="Z42" s="137"/>
      <c r="AA42" s="95"/>
      <c r="AB42" s="95"/>
      <c r="AC42" s="95"/>
      <c r="AD42" s="137"/>
      <c r="AE42" s="95"/>
      <c r="AF42" s="95"/>
      <c r="AG42" s="137"/>
      <c r="AH42" s="95"/>
      <c r="AI42" s="95"/>
      <c r="AJ42" s="137"/>
      <c r="AK42" s="95"/>
      <c r="AL42" s="95"/>
      <c r="AM42" s="137"/>
      <c r="AN42" s="95"/>
      <c r="AO42" s="95"/>
      <c r="AP42" s="137"/>
      <c r="AQ42" s="95"/>
      <c r="AR42" s="95"/>
      <c r="AS42" s="137"/>
      <c r="AT42" s="95"/>
      <c r="AU42" s="95"/>
      <c r="AV42" s="137"/>
      <c r="AW42" s="95"/>
      <c r="AX42" s="95"/>
      <c r="AY42" s="137"/>
      <c r="AZ42" s="95"/>
      <c r="BA42" s="95"/>
      <c r="BB42" s="137"/>
      <c r="BC42" s="95"/>
      <c r="BD42" s="95"/>
      <c r="BE42" s="137"/>
      <c r="BF42" s="95"/>
      <c r="BG42" s="95"/>
      <c r="BH42" s="137"/>
      <c r="BI42" s="95"/>
      <c r="BJ42" s="95"/>
      <c r="BK42" s="137"/>
      <c r="BL42" s="95"/>
      <c r="BM42" s="95"/>
      <c r="BN42" s="137"/>
      <c r="BO42" s="95"/>
      <c r="BP42" s="95"/>
      <c r="BQ42" s="137"/>
      <c r="BR42" s="95"/>
      <c r="BS42" s="95"/>
      <c r="BT42" s="92"/>
      <c r="BU42" s="93"/>
      <c r="BV42" s="94"/>
      <c r="BW42" s="95"/>
    </row>
    <row r="43" spans="1:75" s="22" customFormat="1" ht="16.2" customHeight="1">
      <c r="A43" s="173">
        <f t="shared" si="21"/>
        <v>17</v>
      </c>
      <c r="B43" s="83" t="s">
        <v>310</v>
      </c>
      <c r="C43" s="84" t="s">
        <v>284</v>
      </c>
      <c r="D43" s="134" t="s">
        <v>29</v>
      </c>
      <c r="E43" s="135" t="s">
        <v>29</v>
      </c>
      <c r="F43" s="495" t="s">
        <v>29</v>
      </c>
      <c r="G43" s="135" t="s">
        <v>29</v>
      </c>
      <c r="H43" s="495" t="s">
        <v>29</v>
      </c>
      <c r="I43" s="135"/>
      <c r="J43" s="495" t="s">
        <v>29</v>
      </c>
      <c r="K43" s="135"/>
      <c r="L43" s="495"/>
      <c r="M43" s="135"/>
      <c r="N43" s="495"/>
      <c r="O43" s="135"/>
      <c r="P43" s="495"/>
      <c r="Q43" s="135"/>
      <c r="R43" s="495"/>
      <c r="S43" s="135">
        <v>2.1510000000000002</v>
      </c>
      <c r="T43" s="495" t="s">
        <v>29</v>
      </c>
      <c r="U43" s="135">
        <v>1.575</v>
      </c>
      <c r="V43" s="495" t="s">
        <v>29</v>
      </c>
      <c r="W43" s="135">
        <f>SUMIFS(IS_Quarterly!43:43,IS_Quarterly!$1:$1,IS_Annually!W$3)</f>
        <v>1.01176</v>
      </c>
      <c r="X43" s="495">
        <f t="shared" si="20"/>
        <v>-0.35761269841269838</v>
      </c>
      <c r="Y43" s="160"/>
      <c r="Z43" s="136"/>
      <c r="AA43" s="59"/>
      <c r="AB43" s="59"/>
      <c r="AC43" s="59"/>
      <c r="AD43" s="136"/>
      <c r="AE43" s="59"/>
      <c r="AF43" s="59"/>
      <c r="AG43" s="136"/>
      <c r="AH43" s="59"/>
      <c r="AI43" s="59"/>
      <c r="AJ43" s="136"/>
      <c r="AK43" s="59"/>
      <c r="AL43" s="59"/>
      <c r="AM43" s="136"/>
      <c r="AN43" s="59"/>
      <c r="AO43" s="59"/>
      <c r="AP43" s="136"/>
      <c r="AQ43" s="59"/>
      <c r="AR43" s="59"/>
      <c r="AS43" s="136"/>
      <c r="AT43" s="59"/>
      <c r="AU43" s="59"/>
      <c r="AV43" s="136"/>
      <c r="AW43" s="59"/>
      <c r="AX43" s="59"/>
      <c r="AY43" s="136"/>
      <c r="AZ43" s="59"/>
      <c r="BA43" s="59"/>
      <c r="BB43" s="136"/>
      <c r="BC43" s="59"/>
      <c r="BD43" s="59"/>
      <c r="BE43" s="136"/>
      <c r="BF43" s="59"/>
      <c r="BG43" s="59"/>
      <c r="BH43" s="136"/>
      <c r="BI43" s="59"/>
      <c r="BJ43" s="59"/>
      <c r="BK43" s="136"/>
      <c r="BL43" s="59"/>
      <c r="BM43" s="59"/>
      <c r="BN43" s="136"/>
      <c r="BO43" s="59"/>
      <c r="BP43" s="59"/>
      <c r="BQ43" s="136"/>
      <c r="BR43" s="59"/>
      <c r="BS43" s="59"/>
      <c r="BT43" s="70"/>
      <c r="BU43" s="71"/>
      <c r="BV43" s="64"/>
      <c r="BW43" s="59"/>
    </row>
    <row r="44" spans="1:75" s="57" customFormat="1" ht="16.2" customHeight="1">
      <c r="A44" s="173">
        <f t="shared" si="21"/>
        <v>18</v>
      </c>
      <c r="B44" s="97" t="s">
        <v>311</v>
      </c>
      <c r="C44" s="98" t="s">
        <v>38</v>
      </c>
      <c r="D44" s="498" t="s">
        <v>199</v>
      </c>
      <c r="E44" s="499" t="s">
        <v>199</v>
      </c>
      <c r="F44" s="500" t="s">
        <v>199</v>
      </c>
      <c r="G44" s="499" t="s">
        <v>199</v>
      </c>
      <c r="H44" s="500" t="s">
        <v>199</v>
      </c>
      <c r="I44" s="499">
        <v>34.868000000000002</v>
      </c>
      <c r="J44" s="500" t="s">
        <v>199</v>
      </c>
      <c r="K44" s="499">
        <v>47.481000000000002</v>
      </c>
      <c r="L44" s="500">
        <f>K44/I44-1</f>
        <v>0.36173568888379015</v>
      </c>
      <c r="M44" s="499">
        <v>81.132999999999996</v>
      </c>
      <c r="N44" s="500">
        <f>M44/K44-1</f>
        <v>0.70874665655735969</v>
      </c>
      <c r="O44" s="499">
        <v>76.460999999999999</v>
      </c>
      <c r="P44" s="500">
        <f>O44/M44-1</f>
        <v>-5.7584460084059486E-2</v>
      </c>
      <c r="Q44" s="499">
        <v>100.593</v>
      </c>
      <c r="R44" s="500">
        <f>Q44/O44-1</f>
        <v>0.31561188056656331</v>
      </c>
      <c r="S44" s="499">
        <v>141.803</v>
      </c>
      <c r="T44" s="500">
        <f>S44/Q44-1</f>
        <v>0.40967065302754646</v>
      </c>
      <c r="U44" s="499">
        <f>U45+U46</f>
        <v>180.12199999999999</v>
      </c>
      <c r="V44" s="500">
        <f>U44/S44-1</f>
        <v>0.27022700507041453</v>
      </c>
      <c r="W44" s="499">
        <f>W45+W46</f>
        <v>242.88118000000003</v>
      </c>
      <c r="X44" s="500">
        <f>W44/U44-1</f>
        <v>0.34842595574110913</v>
      </c>
      <c r="Y44" s="160"/>
      <c r="Z44" s="125"/>
      <c r="AA44" s="59"/>
      <c r="AB44" s="59"/>
      <c r="AC44" s="59"/>
      <c r="AD44" s="125"/>
      <c r="AE44" s="59"/>
      <c r="AF44" s="59"/>
      <c r="AG44" s="125"/>
      <c r="AH44" s="59"/>
      <c r="AI44" s="59"/>
      <c r="AJ44" s="125"/>
      <c r="AK44" s="59"/>
      <c r="AL44" s="59"/>
      <c r="AM44" s="125"/>
      <c r="AN44" s="59"/>
      <c r="AO44" s="59"/>
      <c r="AP44" s="125"/>
      <c r="AQ44" s="59"/>
      <c r="AR44" s="59"/>
      <c r="AS44" s="125"/>
      <c r="AT44" s="59"/>
      <c r="AU44" s="59"/>
      <c r="AV44" s="125"/>
      <c r="AW44" s="59"/>
      <c r="AX44" s="59"/>
      <c r="AY44" s="125"/>
      <c r="AZ44" s="59"/>
      <c r="BA44" s="59"/>
      <c r="BB44" s="125"/>
      <c r="BC44" s="59"/>
      <c r="BD44" s="59"/>
      <c r="BE44" s="125"/>
      <c r="BF44" s="59"/>
      <c r="BG44" s="59"/>
      <c r="BH44" s="125"/>
      <c r="BI44" s="59"/>
      <c r="BJ44" s="59"/>
      <c r="BK44" s="125"/>
      <c r="BL44" s="59"/>
      <c r="BM44" s="59"/>
      <c r="BN44" s="125"/>
      <c r="BO44" s="59"/>
      <c r="BP44" s="59"/>
      <c r="BQ44" s="125"/>
      <c r="BR44" s="59"/>
      <c r="BS44" s="59"/>
      <c r="BT44" s="56"/>
      <c r="BV44" s="64"/>
      <c r="BW44" s="59"/>
    </row>
    <row r="45" spans="1:75" s="96" customFormat="1" ht="16.2" customHeight="1">
      <c r="A45" s="173">
        <f t="shared" si="21"/>
        <v>19</v>
      </c>
      <c r="B45" s="90" t="s">
        <v>305</v>
      </c>
      <c r="C45" s="91" t="s">
        <v>329</v>
      </c>
      <c r="D45" s="496" t="s">
        <v>199</v>
      </c>
      <c r="E45" s="497" t="s">
        <v>199</v>
      </c>
      <c r="F45" s="487" t="s">
        <v>199</v>
      </c>
      <c r="G45" s="497" t="s">
        <v>199</v>
      </c>
      <c r="H45" s="487" t="s">
        <v>199</v>
      </c>
      <c r="I45" s="497">
        <v>23.510999999999999</v>
      </c>
      <c r="J45" s="487" t="s">
        <v>199</v>
      </c>
      <c r="K45" s="497">
        <v>27.541</v>
      </c>
      <c r="L45" s="487">
        <f>K45/I45-1</f>
        <v>0.17140912764238014</v>
      </c>
      <c r="M45" s="497">
        <v>41.17</v>
      </c>
      <c r="N45" s="487">
        <f>M45/K45-1</f>
        <v>0.49486220543916337</v>
      </c>
      <c r="O45" s="497">
        <v>41.9</v>
      </c>
      <c r="P45" s="487">
        <f>O45/M45-1</f>
        <v>1.7731357784794621E-2</v>
      </c>
      <c r="Q45" s="497">
        <v>70.179000000000002</v>
      </c>
      <c r="R45" s="487">
        <f>Q45/O45-1</f>
        <v>0.6749164677804298</v>
      </c>
      <c r="S45" s="497">
        <v>87.429000000000002</v>
      </c>
      <c r="T45" s="487">
        <f>S45/Q45-1</f>
        <v>0.24580002564869829</v>
      </c>
      <c r="U45" s="497">
        <f>U29+U32+U35+U38</f>
        <v>117.06299999999999</v>
      </c>
      <c r="V45" s="487">
        <f>U45/S45-1</f>
        <v>0.33894931887588764</v>
      </c>
      <c r="W45" s="497">
        <f>W29+W32+W35+W38+W41</f>
        <v>163.76010000000002</v>
      </c>
      <c r="X45" s="487">
        <f>W45/U45-1</f>
        <v>0.39890571743420233</v>
      </c>
      <c r="Y45" s="160"/>
      <c r="Z45" s="137"/>
      <c r="AA45" s="95"/>
      <c r="AB45" s="95"/>
      <c r="AC45" s="95"/>
      <c r="AD45" s="137"/>
      <c r="AE45" s="95"/>
      <c r="AF45" s="95"/>
      <c r="AG45" s="137"/>
      <c r="AH45" s="95"/>
      <c r="AI45" s="95"/>
      <c r="AJ45" s="137"/>
      <c r="AK45" s="95"/>
      <c r="AL45" s="95"/>
      <c r="AM45" s="137"/>
      <c r="AN45" s="95"/>
      <c r="AO45" s="95"/>
      <c r="AP45" s="137"/>
      <c r="AQ45" s="95"/>
      <c r="AR45" s="95"/>
      <c r="AS45" s="137"/>
      <c r="AT45" s="95"/>
      <c r="AU45" s="95"/>
      <c r="AV45" s="137"/>
      <c r="AW45" s="95"/>
      <c r="AX45" s="95"/>
      <c r="AY45" s="137"/>
      <c r="AZ45" s="95"/>
      <c r="BA45" s="95"/>
      <c r="BB45" s="137"/>
      <c r="BC45" s="95"/>
      <c r="BD45" s="95"/>
      <c r="BE45" s="137"/>
      <c r="BF45" s="95"/>
      <c r="BG45" s="95"/>
      <c r="BH45" s="137"/>
      <c r="BI45" s="95"/>
      <c r="BJ45" s="95"/>
      <c r="BK45" s="137"/>
      <c r="BL45" s="95"/>
      <c r="BM45" s="95"/>
      <c r="BN45" s="137"/>
      <c r="BO45" s="95"/>
      <c r="BP45" s="95"/>
      <c r="BQ45" s="137"/>
      <c r="BR45" s="95"/>
      <c r="BS45" s="95"/>
      <c r="BT45" s="92"/>
      <c r="BU45" s="93"/>
      <c r="BV45" s="94"/>
      <c r="BW45" s="95"/>
    </row>
    <row r="46" spans="1:75" ht="16.2" customHeight="1" thickBot="1">
      <c r="A46" s="173">
        <f t="shared" si="21"/>
        <v>20</v>
      </c>
      <c r="B46" s="90" t="s">
        <v>306</v>
      </c>
      <c r="C46" s="91" t="s">
        <v>330</v>
      </c>
      <c r="D46" s="496" t="s">
        <v>199</v>
      </c>
      <c r="E46" s="497" t="s">
        <v>199</v>
      </c>
      <c r="F46" s="487" t="s">
        <v>199</v>
      </c>
      <c r="G46" s="497" t="s">
        <v>199</v>
      </c>
      <c r="H46" s="487" t="s">
        <v>199</v>
      </c>
      <c r="I46" s="497">
        <v>11.356999999999999</v>
      </c>
      <c r="J46" s="487" t="s">
        <v>199</v>
      </c>
      <c r="K46" s="497">
        <v>19.940000000000001</v>
      </c>
      <c r="L46" s="487">
        <f>K46/I46-1</f>
        <v>0.75574535528748821</v>
      </c>
      <c r="M46" s="497">
        <v>39.962999999999994</v>
      </c>
      <c r="N46" s="487">
        <f>M46/K46-1</f>
        <v>1.0041624874623869</v>
      </c>
      <c r="O46" s="497">
        <v>34.561</v>
      </c>
      <c r="P46" s="487">
        <f>O46/M46-1</f>
        <v>-0.13517503690914079</v>
      </c>
      <c r="Q46" s="497">
        <v>30.414000000000001</v>
      </c>
      <c r="R46" s="487">
        <f>Q46/O46-1</f>
        <v>-0.11999074100865137</v>
      </c>
      <c r="S46" s="497">
        <v>54.370000000000012</v>
      </c>
      <c r="T46" s="487">
        <f>S46/Q46-1</f>
        <v>0.78766357598474412</v>
      </c>
      <c r="U46" s="497">
        <f>U30+U33+U36+U39+U43</f>
        <v>63.059000000000005</v>
      </c>
      <c r="V46" s="487">
        <f>U46/S46-1</f>
        <v>0.15981239654221069</v>
      </c>
      <c r="W46" s="497">
        <f>W30+W33+W36+W39+W43+W42</f>
        <v>79.121080000000006</v>
      </c>
      <c r="X46" s="487">
        <f>W46/U46-1</f>
        <v>0.25471510807339159</v>
      </c>
      <c r="Y46" s="160"/>
      <c r="Z46" s="137"/>
      <c r="AA46" s="95"/>
      <c r="AB46" s="95"/>
      <c r="AC46" s="95"/>
      <c r="AD46" s="137"/>
      <c r="AE46" s="95"/>
      <c r="AF46" s="95"/>
      <c r="AG46" s="137"/>
      <c r="AH46" s="95"/>
      <c r="AI46" s="95"/>
      <c r="AJ46" s="137"/>
      <c r="AK46" s="95"/>
      <c r="AL46" s="95"/>
      <c r="AM46" s="137"/>
      <c r="AN46" s="95"/>
      <c r="AO46" s="95"/>
      <c r="AP46" s="137"/>
      <c r="AQ46" s="95"/>
      <c r="AR46" s="95"/>
      <c r="AS46" s="137"/>
      <c r="AT46" s="95"/>
      <c r="AU46" s="95"/>
      <c r="AV46" s="137"/>
      <c r="AW46" s="95"/>
      <c r="AX46" s="95"/>
      <c r="AY46" s="137"/>
      <c r="AZ46" s="95"/>
      <c r="BA46" s="95"/>
      <c r="BB46" s="137"/>
      <c r="BC46" s="95"/>
      <c r="BD46" s="95"/>
      <c r="BE46" s="137"/>
      <c r="BF46" s="95"/>
      <c r="BG46" s="95"/>
      <c r="BH46" s="137"/>
      <c r="BI46" s="95"/>
      <c r="BJ46" s="95"/>
      <c r="BK46" s="137"/>
      <c r="BL46" s="95"/>
      <c r="BM46" s="95"/>
      <c r="BN46" s="137"/>
      <c r="BO46" s="95"/>
      <c r="BP46" s="95"/>
      <c r="BQ46" s="137"/>
      <c r="BR46" s="95"/>
      <c r="BS46" s="95"/>
      <c r="BT46" s="92"/>
      <c r="BU46" s="99"/>
      <c r="BV46" s="94"/>
      <c r="BW46" s="95"/>
    </row>
    <row r="47" spans="1:75" ht="16.2" customHeight="1" thickBot="1">
      <c r="A47" s="173">
        <f t="shared" si="21"/>
        <v>21</v>
      </c>
      <c r="B47" s="158" t="s">
        <v>312</v>
      </c>
      <c r="C47" s="159" t="s">
        <v>39</v>
      </c>
      <c r="D47" s="501" t="s">
        <v>29</v>
      </c>
      <c r="E47" s="502" t="s">
        <v>29</v>
      </c>
      <c r="F47" s="503" t="s">
        <v>29</v>
      </c>
      <c r="G47" s="502" t="s">
        <v>29</v>
      </c>
      <c r="H47" s="503" t="s">
        <v>29</v>
      </c>
      <c r="I47" s="502">
        <v>1.6879999999999999</v>
      </c>
      <c r="J47" s="503" t="s">
        <v>29</v>
      </c>
      <c r="K47" s="502">
        <v>4.1630000000000003</v>
      </c>
      <c r="L47" s="503">
        <f>K47/I47-1</f>
        <v>1.4662322274881521</v>
      </c>
      <c r="M47" s="502">
        <v>9.343</v>
      </c>
      <c r="N47" s="503">
        <f>M47/K47-1</f>
        <v>1.2442949795820319</v>
      </c>
      <c r="O47" s="502">
        <v>9.2149999999999999</v>
      </c>
      <c r="P47" s="503">
        <f>O47/M47-1</f>
        <v>-1.3700096328802314E-2</v>
      </c>
      <c r="Q47" s="502">
        <v>13.621</v>
      </c>
      <c r="R47" s="503">
        <f>Q47/O47-1</f>
        <v>0.47813347802495931</v>
      </c>
      <c r="S47" s="502">
        <v>26.667000000000002</v>
      </c>
      <c r="T47" s="503">
        <f>S47/Q47-1</f>
        <v>0.95778577196975268</v>
      </c>
      <c r="U47" s="502">
        <v>45.701865999999995</v>
      </c>
      <c r="V47" s="503">
        <f>U47/S47-1</f>
        <v>0.71379855251809321</v>
      </c>
      <c r="W47" s="502">
        <f>SUMIFS(IS_Quarterly!47:47,IS_Quarterly!$1:$1,IS_Annually!W$3)</f>
        <v>47.571000000000005</v>
      </c>
      <c r="X47" s="503">
        <f>W47/U47-1</f>
        <v>4.0898417583212332E-2</v>
      </c>
      <c r="Y47" s="160"/>
      <c r="Z47" s="137"/>
      <c r="AA47" s="95"/>
      <c r="AB47" s="95"/>
      <c r="AC47" s="95"/>
      <c r="AD47" s="137"/>
      <c r="AE47" s="95"/>
      <c r="AF47" s="95"/>
      <c r="AG47" s="137"/>
      <c r="AH47" s="95"/>
      <c r="AI47" s="95"/>
      <c r="AJ47" s="137"/>
      <c r="AK47" s="95"/>
      <c r="AL47" s="95"/>
      <c r="AM47" s="137"/>
      <c r="AN47" s="95"/>
      <c r="AO47" s="95"/>
      <c r="AP47" s="137"/>
      <c r="AQ47" s="95"/>
      <c r="AR47" s="95"/>
      <c r="AS47" s="137"/>
      <c r="AT47" s="95"/>
      <c r="AU47" s="95"/>
      <c r="AV47" s="137"/>
      <c r="AW47" s="95"/>
      <c r="AX47" s="95"/>
      <c r="AY47" s="137"/>
      <c r="AZ47" s="95"/>
      <c r="BA47" s="95"/>
      <c r="BB47" s="137"/>
      <c r="BC47" s="95"/>
      <c r="BD47" s="95"/>
      <c r="BE47" s="137"/>
      <c r="BF47" s="95"/>
      <c r="BG47" s="95"/>
      <c r="BH47" s="137"/>
      <c r="BI47" s="95"/>
      <c r="BJ47" s="95"/>
      <c r="BK47" s="137"/>
      <c r="BL47" s="95"/>
      <c r="BM47" s="95"/>
      <c r="BN47" s="137"/>
      <c r="BO47" s="95"/>
      <c r="BP47" s="95"/>
      <c r="BQ47" s="137"/>
      <c r="BR47" s="95"/>
      <c r="BS47" s="95"/>
      <c r="BT47" s="92"/>
      <c r="BU47" s="99"/>
      <c r="BV47" s="100"/>
      <c r="BW47" s="95"/>
    </row>
    <row r="48" spans="1:75" ht="16.2" customHeight="1" thickBot="1">
      <c r="B48" s="158" t="s">
        <v>336</v>
      </c>
      <c r="C48" s="159" t="s">
        <v>335</v>
      </c>
      <c r="D48" s="501">
        <v>1154.2774193548389</v>
      </c>
      <c r="E48" s="502"/>
      <c r="F48" s="503"/>
      <c r="G48" s="502"/>
      <c r="H48" s="503"/>
      <c r="I48" s="504">
        <v>1130</v>
      </c>
      <c r="J48" s="505"/>
      <c r="K48" s="504">
        <v>1101</v>
      </c>
      <c r="L48" s="505"/>
      <c r="M48" s="504">
        <v>1166</v>
      </c>
      <c r="N48" s="505"/>
      <c r="O48" s="504">
        <v>1180</v>
      </c>
      <c r="P48" s="505"/>
      <c r="Q48" s="504">
        <v>1144</v>
      </c>
      <c r="R48" s="505"/>
      <c r="S48" s="504">
        <v>1292</v>
      </c>
      <c r="T48" s="505"/>
      <c r="U48" s="504">
        <v>1305</v>
      </c>
      <c r="V48" s="505"/>
      <c r="W48" s="504">
        <v>1364</v>
      </c>
      <c r="X48" s="505"/>
      <c r="Y48" s="160"/>
      <c r="Z48" s="547"/>
      <c r="AA48" s="95"/>
      <c r="AB48" s="95"/>
      <c r="AC48" s="95"/>
      <c r="AD48" s="137"/>
      <c r="AE48" s="95"/>
      <c r="AF48" s="95"/>
      <c r="AG48" s="137"/>
      <c r="AH48" s="95"/>
      <c r="AI48" s="95"/>
      <c r="AJ48" s="137"/>
      <c r="AK48" s="95"/>
      <c r="AL48" s="95"/>
      <c r="AM48" s="137"/>
      <c r="AN48" s="95"/>
      <c r="AO48" s="95"/>
      <c r="AP48" s="137"/>
      <c r="AQ48" s="95"/>
      <c r="AR48" s="95"/>
      <c r="AS48" s="137"/>
      <c r="AT48" s="95"/>
      <c r="AU48" s="95"/>
      <c r="AV48" s="137"/>
      <c r="AW48" s="95"/>
      <c r="AX48" s="95"/>
      <c r="AY48" s="137"/>
      <c r="AZ48" s="95"/>
      <c r="BA48" s="95"/>
      <c r="BB48" s="137"/>
      <c r="BC48" s="95"/>
      <c r="BD48" s="95"/>
      <c r="BE48" s="137"/>
      <c r="BF48" s="95"/>
      <c r="BG48" s="95"/>
      <c r="BH48" s="137"/>
      <c r="BI48" s="95"/>
      <c r="BJ48" s="95"/>
      <c r="BK48" s="137"/>
      <c r="BL48" s="95"/>
      <c r="BM48" s="95"/>
      <c r="BN48" s="137"/>
      <c r="BO48" s="95"/>
      <c r="BP48" s="95"/>
      <c r="BQ48" s="137"/>
      <c r="BR48" s="95"/>
      <c r="BS48" s="95"/>
      <c r="BT48" s="92"/>
      <c r="BU48" s="99"/>
      <c r="BV48" s="100"/>
      <c r="BW48" s="95"/>
    </row>
    <row r="49" spans="1:75" s="49" customFormat="1" ht="16.2" customHeight="1">
      <c r="A49" s="173"/>
      <c r="B49" s="166"/>
      <c r="C49" s="101"/>
      <c r="D49" s="506"/>
      <c r="E49" s="506"/>
      <c r="F49" s="507"/>
      <c r="G49" s="506"/>
      <c r="H49" s="507"/>
      <c r="I49" s="506"/>
      <c r="J49" s="507"/>
      <c r="K49" s="506"/>
      <c r="L49" s="507"/>
      <c r="M49" s="506"/>
      <c r="N49" s="507"/>
      <c r="O49" s="506"/>
      <c r="P49" s="507"/>
      <c r="Q49" s="506"/>
      <c r="R49" s="507"/>
      <c r="S49" s="506"/>
      <c r="T49" s="507"/>
      <c r="U49" s="506"/>
      <c r="V49" s="507"/>
      <c r="W49" s="506"/>
      <c r="X49" s="507"/>
      <c r="Y49" s="138"/>
      <c r="Z49" s="138"/>
      <c r="AD49" s="138"/>
      <c r="AG49" s="138"/>
      <c r="AJ49" s="138"/>
      <c r="AM49" s="138"/>
      <c r="AP49" s="138"/>
      <c r="AS49" s="138"/>
      <c r="AV49" s="138"/>
      <c r="AY49" s="138"/>
      <c r="BB49" s="138"/>
      <c r="BE49" s="138"/>
      <c r="BH49" s="138"/>
      <c r="BK49" s="138"/>
      <c r="BN49" s="138"/>
      <c r="BQ49" s="138"/>
      <c r="BV49" s="102"/>
    </row>
    <row r="50" spans="1:75" s="49" customFormat="1" ht="16.2" customHeight="1">
      <c r="A50" s="173"/>
      <c r="B50" s="50" t="s">
        <v>303</v>
      </c>
      <c r="C50" s="51"/>
      <c r="D50" s="508"/>
      <c r="E50" s="508"/>
      <c r="F50" s="369"/>
      <c r="G50" s="508"/>
      <c r="H50" s="369"/>
      <c r="I50" s="508"/>
      <c r="J50" s="369"/>
      <c r="K50" s="508"/>
      <c r="L50" s="369"/>
      <c r="M50" s="508"/>
      <c r="N50" s="369"/>
      <c r="O50" s="508"/>
      <c r="P50" s="369"/>
      <c r="Q50" s="508"/>
      <c r="R50" s="369"/>
      <c r="S50" s="508"/>
      <c r="T50" s="369"/>
      <c r="U50" s="508"/>
      <c r="V50" s="369"/>
      <c r="W50" s="508"/>
      <c r="X50" s="369"/>
      <c r="Y50" s="139"/>
      <c r="Z50" s="139"/>
      <c r="AA50" s="11"/>
      <c r="AB50" s="11"/>
      <c r="AC50" s="11"/>
      <c r="AD50" s="139"/>
      <c r="AE50" s="11"/>
      <c r="AF50" s="11"/>
      <c r="AG50" s="139"/>
      <c r="AH50" s="11"/>
      <c r="AI50" s="11"/>
      <c r="AJ50" s="139"/>
      <c r="AK50" s="11"/>
      <c r="AL50" s="11"/>
      <c r="AM50" s="139"/>
      <c r="AN50" s="11"/>
      <c r="AO50" s="11"/>
      <c r="AP50" s="139"/>
      <c r="AQ50" s="11"/>
      <c r="AR50" s="11"/>
      <c r="AS50" s="139"/>
      <c r="AT50" s="11"/>
      <c r="AU50" s="11"/>
      <c r="AV50" s="139"/>
      <c r="AW50" s="11"/>
      <c r="AX50" s="11"/>
      <c r="AY50" s="139"/>
      <c r="AZ50" s="11"/>
      <c r="BA50" s="11"/>
      <c r="BB50" s="139"/>
      <c r="BC50" s="11"/>
      <c r="BD50" s="11"/>
      <c r="BE50" s="139"/>
      <c r="BF50" s="11"/>
      <c r="BG50" s="11"/>
      <c r="BH50" s="139"/>
      <c r="BI50" s="11"/>
      <c r="BJ50" s="11"/>
      <c r="BK50" s="139"/>
      <c r="BL50" s="11"/>
      <c r="BM50" s="11"/>
      <c r="BN50" s="139"/>
      <c r="BO50" s="11"/>
      <c r="BP50" s="11"/>
      <c r="BQ50" s="139"/>
      <c r="BR50" s="11"/>
      <c r="BS50" s="11"/>
      <c r="BW50" s="102"/>
    </row>
    <row r="51" spans="1:75" s="22" customFormat="1" ht="16.2" customHeight="1">
      <c r="A51" s="176"/>
      <c r="B51" s="53" t="s">
        <v>313</v>
      </c>
      <c r="C51" s="53"/>
      <c r="D51" s="467">
        <f>D27</f>
        <v>2014</v>
      </c>
      <c r="E51" s="467">
        <f>E27</f>
        <v>2015</v>
      </c>
      <c r="F51" s="469"/>
      <c r="G51" s="467">
        <f>G27</f>
        <v>2016</v>
      </c>
      <c r="H51" s="469"/>
      <c r="I51" s="467">
        <f>I27</f>
        <v>2017</v>
      </c>
      <c r="J51" s="469"/>
      <c r="K51" s="467">
        <f>K27</f>
        <v>2018</v>
      </c>
      <c r="L51" s="469"/>
      <c r="M51" s="467">
        <f>M27</f>
        <v>2019</v>
      </c>
      <c r="N51" s="469"/>
      <c r="O51" s="467">
        <f>O27</f>
        <v>2020</v>
      </c>
      <c r="P51" s="469"/>
      <c r="Q51" s="467">
        <f>Q27</f>
        <v>2021</v>
      </c>
      <c r="R51" s="469"/>
      <c r="S51" s="467">
        <f>S27</f>
        <v>2022</v>
      </c>
      <c r="T51" s="469"/>
      <c r="U51" s="467">
        <f>U27</f>
        <v>2023</v>
      </c>
      <c r="V51" s="469"/>
      <c r="W51" s="467">
        <f>W27</f>
        <v>2024</v>
      </c>
      <c r="X51" s="469"/>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51"/>
      <c r="BU51" s="12"/>
      <c r="BV51" s="12"/>
      <c r="BW51" s="12"/>
    </row>
    <row r="52" spans="1:75" s="22" customFormat="1" ht="16.2" customHeight="1">
      <c r="A52" s="174"/>
      <c r="B52" s="83" t="s">
        <v>304</v>
      </c>
      <c r="C52" s="84" t="s">
        <v>331</v>
      </c>
      <c r="D52" s="140" t="s">
        <v>29</v>
      </c>
      <c r="E52" s="141" t="s">
        <v>29</v>
      </c>
      <c r="F52" s="495" t="s">
        <v>29</v>
      </c>
      <c r="G52" s="141" t="s">
        <v>29</v>
      </c>
      <c r="H52" s="495" t="s">
        <v>29</v>
      </c>
      <c r="I52" s="141">
        <f t="shared" ref="I52:I63" si="22">I28/I$44</f>
        <v>0.59943214408626821</v>
      </c>
      <c r="J52" s="495"/>
      <c r="K52" s="141">
        <f t="shared" ref="K52:K63" si="23">K28/K$44</f>
        <v>0.52789536867378528</v>
      </c>
      <c r="L52" s="495"/>
      <c r="M52" s="141">
        <f t="shared" ref="M52:M63" si="24">M28/M$44</f>
        <v>0.45335436875254209</v>
      </c>
      <c r="N52" s="495"/>
      <c r="O52" s="141">
        <f t="shared" ref="O52:O63" si="25">O28/O$44</f>
        <v>0.430755548580322</v>
      </c>
      <c r="P52" s="495"/>
      <c r="Q52" s="141">
        <f t="shared" ref="Q52:Q63" si="26">Q28/Q$44</f>
        <v>0.46613581461930748</v>
      </c>
      <c r="R52" s="495"/>
      <c r="S52" s="141">
        <f t="shared" ref="S52:S63" si="27">S28/S$44</f>
        <v>0.52355732953463607</v>
      </c>
      <c r="T52" s="495"/>
      <c r="U52" s="141">
        <f t="shared" ref="U52:W63" si="28">U28/U$44</f>
        <v>0.49954475300074397</v>
      </c>
      <c r="V52" s="495"/>
      <c r="W52" s="141">
        <f t="shared" si="28"/>
        <v>0.45877543908507029</v>
      </c>
      <c r="X52" s="495"/>
      <c r="Y52" s="142"/>
      <c r="Z52" s="142"/>
      <c r="AA52" s="59"/>
      <c r="AB52" s="59"/>
      <c r="AC52" s="59"/>
      <c r="AD52" s="142"/>
      <c r="AE52" s="59"/>
      <c r="AF52" s="59"/>
      <c r="AG52" s="142"/>
      <c r="AH52" s="59"/>
      <c r="AI52" s="59"/>
      <c r="AJ52" s="142"/>
      <c r="AK52" s="59"/>
      <c r="AL52" s="59"/>
      <c r="AM52" s="142"/>
      <c r="AN52" s="59"/>
      <c r="AO52" s="59"/>
      <c r="AP52" s="142"/>
      <c r="AQ52" s="59"/>
      <c r="AR52" s="59"/>
      <c r="AS52" s="142"/>
      <c r="AT52" s="59"/>
      <c r="AU52" s="59"/>
      <c r="AV52" s="142"/>
      <c r="AW52" s="59"/>
      <c r="AX52" s="59"/>
      <c r="AY52" s="142"/>
      <c r="AZ52" s="59"/>
      <c r="BA52" s="59"/>
      <c r="BB52" s="142"/>
      <c r="BC52" s="59"/>
      <c r="BD52" s="59"/>
      <c r="BE52" s="142"/>
      <c r="BF52" s="59"/>
      <c r="BG52" s="59"/>
      <c r="BH52" s="142"/>
      <c r="BI52" s="59"/>
      <c r="BJ52" s="59"/>
      <c r="BK52" s="142"/>
      <c r="BL52" s="59"/>
      <c r="BM52" s="59"/>
      <c r="BN52" s="142"/>
      <c r="BO52" s="59"/>
      <c r="BP52" s="59"/>
      <c r="BQ52" s="142"/>
      <c r="BR52" s="59"/>
      <c r="BS52" s="59"/>
      <c r="BT52" s="70"/>
      <c r="BU52" s="71"/>
      <c r="BV52" s="64"/>
      <c r="BW52" s="59"/>
    </row>
    <row r="53" spans="1:75" s="96" customFormat="1" ht="16.2" customHeight="1">
      <c r="A53" s="177"/>
      <c r="B53" s="90" t="s">
        <v>305</v>
      </c>
      <c r="C53" s="91" t="s">
        <v>327</v>
      </c>
      <c r="D53" s="509" t="s">
        <v>199</v>
      </c>
      <c r="E53" s="510" t="s">
        <v>199</v>
      </c>
      <c r="F53" s="487" t="s">
        <v>199</v>
      </c>
      <c r="G53" s="510" t="s">
        <v>199</v>
      </c>
      <c r="H53" s="487" t="s">
        <v>199</v>
      </c>
      <c r="I53" s="510">
        <f t="shared" si="22"/>
        <v>0.39577836411609496</v>
      </c>
      <c r="J53" s="487"/>
      <c r="K53" s="510">
        <f t="shared" si="23"/>
        <v>0.31210378888397466</v>
      </c>
      <c r="L53" s="487"/>
      <c r="M53" s="510">
        <f t="shared" si="24"/>
        <v>0.24219491452306705</v>
      </c>
      <c r="N53" s="487"/>
      <c r="O53" s="510">
        <f t="shared" si="25"/>
        <v>0.26888217522658614</v>
      </c>
      <c r="P53" s="487"/>
      <c r="Q53" s="510">
        <f t="shared" si="26"/>
        <v>0.36347459564780848</v>
      </c>
      <c r="R53" s="487"/>
      <c r="S53" s="510">
        <f t="shared" si="27"/>
        <v>0.31240523825306937</v>
      </c>
      <c r="T53" s="487"/>
      <c r="U53" s="510">
        <f t="shared" si="28"/>
        <v>0.35063456990262154</v>
      </c>
      <c r="V53" s="487"/>
      <c r="W53" s="510">
        <f t="shared" si="28"/>
        <v>0.34873513048643784</v>
      </c>
      <c r="X53" s="487"/>
      <c r="Y53" s="143"/>
      <c r="Z53" s="143"/>
      <c r="AA53" s="95"/>
      <c r="AB53" s="95"/>
      <c r="AC53" s="95"/>
      <c r="AD53" s="143"/>
      <c r="AE53" s="95"/>
      <c r="AF53" s="95"/>
      <c r="AG53" s="143"/>
      <c r="AH53" s="95"/>
      <c r="AI53" s="95"/>
      <c r="AJ53" s="143"/>
      <c r="AK53" s="95"/>
      <c r="AL53" s="95"/>
      <c r="AM53" s="143"/>
      <c r="AN53" s="95"/>
      <c r="AO53" s="95"/>
      <c r="AP53" s="143"/>
      <c r="AQ53" s="95"/>
      <c r="AR53" s="95"/>
      <c r="AS53" s="143"/>
      <c r="AT53" s="95"/>
      <c r="AU53" s="95"/>
      <c r="AV53" s="143"/>
      <c r="AW53" s="95"/>
      <c r="AX53" s="95"/>
      <c r="AY53" s="143"/>
      <c r="AZ53" s="95"/>
      <c r="BA53" s="95"/>
      <c r="BB53" s="143"/>
      <c r="BC53" s="95"/>
      <c r="BD53" s="95"/>
      <c r="BE53" s="143"/>
      <c r="BF53" s="95"/>
      <c r="BG53" s="95"/>
      <c r="BH53" s="143"/>
      <c r="BI53" s="95"/>
      <c r="BJ53" s="95"/>
      <c r="BK53" s="143"/>
      <c r="BL53" s="95"/>
      <c r="BM53" s="95"/>
      <c r="BN53" s="143"/>
      <c r="BO53" s="95"/>
      <c r="BP53" s="95"/>
      <c r="BQ53" s="143"/>
      <c r="BR53" s="95"/>
      <c r="BS53" s="95"/>
      <c r="BT53" s="92"/>
      <c r="BU53" s="93"/>
      <c r="BV53" s="94"/>
      <c r="BW53" s="95"/>
    </row>
    <row r="54" spans="1:75" s="96" customFormat="1" ht="16.2" customHeight="1">
      <c r="A54" s="177"/>
      <c r="B54" s="90" t="s">
        <v>306</v>
      </c>
      <c r="C54" s="91" t="s">
        <v>142</v>
      </c>
      <c r="D54" s="509" t="s">
        <v>199</v>
      </c>
      <c r="E54" s="510" t="s">
        <v>199</v>
      </c>
      <c r="F54" s="487" t="s">
        <v>199</v>
      </c>
      <c r="G54" s="510" t="s">
        <v>199</v>
      </c>
      <c r="H54" s="487" t="s">
        <v>199</v>
      </c>
      <c r="I54" s="510">
        <f t="shared" si="22"/>
        <v>0.20368245956177583</v>
      </c>
      <c r="J54" s="487"/>
      <c r="K54" s="510">
        <f t="shared" si="23"/>
        <v>0.21579157978981067</v>
      </c>
      <c r="L54" s="487"/>
      <c r="M54" s="510">
        <f t="shared" si="24"/>
        <v>0.2111717796704177</v>
      </c>
      <c r="N54" s="487"/>
      <c r="O54" s="510">
        <f t="shared" si="25"/>
        <v>0.16187337335373592</v>
      </c>
      <c r="P54" s="487"/>
      <c r="Q54" s="510">
        <f t="shared" si="26"/>
        <v>0.102661218971499</v>
      </c>
      <c r="R54" s="487"/>
      <c r="S54" s="510">
        <f t="shared" si="27"/>
        <v>0.2111520912815667</v>
      </c>
      <c r="T54" s="487"/>
      <c r="U54" s="510">
        <f t="shared" si="28"/>
        <v>0.1489101830981224</v>
      </c>
      <c r="V54" s="487"/>
      <c r="W54" s="510">
        <f t="shared" si="28"/>
        <v>0.11004030859863247</v>
      </c>
      <c r="X54" s="487"/>
      <c r="Y54" s="143"/>
      <c r="Z54" s="143"/>
      <c r="AA54" s="95"/>
      <c r="AB54" s="95"/>
      <c r="AC54" s="95"/>
      <c r="AD54" s="143"/>
      <c r="AE54" s="95"/>
      <c r="AF54" s="95"/>
      <c r="AG54" s="143"/>
      <c r="AH54" s="95"/>
      <c r="AI54" s="95"/>
      <c r="AJ54" s="143"/>
      <c r="AK54" s="95"/>
      <c r="AL54" s="95"/>
      <c r="AM54" s="143"/>
      <c r="AN54" s="95"/>
      <c r="AO54" s="95"/>
      <c r="AP54" s="143"/>
      <c r="AQ54" s="95"/>
      <c r="AR54" s="95"/>
      <c r="AS54" s="143"/>
      <c r="AT54" s="95"/>
      <c r="AU54" s="95"/>
      <c r="AV54" s="143"/>
      <c r="AW54" s="95"/>
      <c r="AX54" s="95"/>
      <c r="AY54" s="143"/>
      <c r="AZ54" s="95"/>
      <c r="BA54" s="95"/>
      <c r="BB54" s="143"/>
      <c r="BC54" s="95"/>
      <c r="BD54" s="95"/>
      <c r="BE54" s="143"/>
      <c r="BF54" s="95"/>
      <c r="BG54" s="95"/>
      <c r="BH54" s="143"/>
      <c r="BI54" s="95"/>
      <c r="BJ54" s="95"/>
      <c r="BK54" s="143"/>
      <c r="BL54" s="95"/>
      <c r="BM54" s="95"/>
      <c r="BN54" s="143"/>
      <c r="BO54" s="95"/>
      <c r="BP54" s="95"/>
      <c r="BQ54" s="143"/>
      <c r="BR54" s="95"/>
      <c r="BS54" s="95"/>
      <c r="BT54" s="92"/>
      <c r="BU54" s="93"/>
      <c r="BV54" s="94"/>
      <c r="BW54" s="95"/>
    </row>
    <row r="55" spans="1:75" s="22" customFormat="1" ht="16.2" customHeight="1">
      <c r="A55" s="174"/>
      <c r="B55" s="83" t="s">
        <v>307</v>
      </c>
      <c r="C55" s="84" t="s">
        <v>332</v>
      </c>
      <c r="D55" s="140" t="s">
        <v>199</v>
      </c>
      <c r="E55" s="141" t="s">
        <v>199</v>
      </c>
      <c r="F55" s="495" t="s">
        <v>199</v>
      </c>
      <c r="G55" s="141" t="s">
        <v>199</v>
      </c>
      <c r="H55" s="495" t="s">
        <v>199</v>
      </c>
      <c r="I55" s="141">
        <f t="shared" si="22"/>
        <v>0.11121945623494321</v>
      </c>
      <c r="J55" s="495"/>
      <c r="K55" s="141">
        <f t="shared" si="23"/>
        <v>0.11305574861523557</v>
      </c>
      <c r="L55" s="495"/>
      <c r="M55" s="141">
        <f t="shared" si="24"/>
        <v>8.1163028607348434E-2</v>
      </c>
      <c r="N55" s="495"/>
      <c r="O55" s="141">
        <f t="shared" si="25"/>
        <v>5.7414891251749256E-2</v>
      </c>
      <c r="P55" s="495"/>
      <c r="Q55" s="141">
        <f t="shared" si="26"/>
        <v>7.2003022079071111E-2</v>
      </c>
      <c r="R55" s="495"/>
      <c r="S55" s="141">
        <f t="shared" si="27"/>
        <v>5.5309126041056964E-2</v>
      </c>
      <c r="T55" s="495"/>
      <c r="U55" s="141">
        <f t="shared" si="28"/>
        <v>2.8286383673288104E-2</v>
      </c>
      <c r="V55" s="495"/>
      <c r="W55" s="141">
        <f t="shared" si="28"/>
        <v>2.0127125535210261E-2</v>
      </c>
      <c r="X55" s="495"/>
      <c r="Y55" s="142"/>
      <c r="Z55" s="142"/>
      <c r="AA55" s="95"/>
      <c r="AB55" s="59"/>
      <c r="AC55" s="59"/>
      <c r="AD55" s="142"/>
      <c r="AE55" s="59"/>
      <c r="AF55" s="59"/>
      <c r="AG55" s="142"/>
      <c r="AH55" s="59"/>
      <c r="AI55" s="59"/>
      <c r="AJ55" s="142"/>
      <c r="AK55" s="59"/>
      <c r="AL55" s="59"/>
      <c r="AM55" s="142"/>
      <c r="AN55" s="59"/>
      <c r="AO55" s="59"/>
      <c r="AP55" s="142"/>
      <c r="AQ55" s="59"/>
      <c r="AR55" s="59"/>
      <c r="AS55" s="142"/>
      <c r="AT55" s="59"/>
      <c r="AU55" s="59"/>
      <c r="AV55" s="142"/>
      <c r="AW55" s="59"/>
      <c r="AX55" s="59"/>
      <c r="AY55" s="142"/>
      <c r="AZ55" s="59"/>
      <c r="BA55" s="59"/>
      <c r="BB55" s="142"/>
      <c r="BC55" s="59"/>
      <c r="BD55" s="59"/>
      <c r="BE55" s="142"/>
      <c r="BF55" s="59"/>
      <c r="BG55" s="59"/>
      <c r="BH55" s="142"/>
      <c r="BI55" s="59"/>
      <c r="BJ55" s="59"/>
      <c r="BK55" s="142"/>
      <c r="BL55" s="59"/>
      <c r="BM55" s="59"/>
      <c r="BN55" s="142"/>
      <c r="BO55" s="59"/>
      <c r="BP55" s="59"/>
      <c r="BQ55" s="142"/>
      <c r="BR55" s="59"/>
      <c r="BS55" s="59"/>
      <c r="BT55" s="70"/>
      <c r="BU55" s="71"/>
      <c r="BV55" s="64"/>
      <c r="BW55" s="59"/>
    </row>
    <row r="56" spans="1:75" s="96" customFormat="1" ht="16.2" customHeight="1">
      <c r="A56" s="177"/>
      <c r="B56" s="90" t="s">
        <v>305</v>
      </c>
      <c r="C56" s="91" t="s">
        <v>327</v>
      </c>
      <c r="D56" s="509" t="s">
        <v>199</v>
      </c>
      <c r="E56" s="510" t="s">
        <v>199</v>
      </c>
      <c r="F56" s="487" t="s">
        <v>199</v>
      </c>
      <c r="G56" s="510" t="s">
        <v>199</v>
      </c>
      <c r="H56" s="487" t="s">
        <v>199</v>
      </c>
      <c r="I56" s="510">
        <f t="shared" si="22"/>
        <v>8.615349317425719E-2</v>
      </c>
      <c r="J56" s="487"/>
      <c r="K56" s="510">
        <f t="shared" si="23"/>
        <v>8.2896316421305363E-2</v>
      </c>
      <c r="L56" s="487"/>
      <c r="M56" s="510">
        <f t="shared" si="24"/>
        <v>6.6705286381620307E-2</v>
      </c>
      <c r="N56" s="487"/>
      <c r="O56" s="510">
        <f t="shared" si="25"/>
        <v>4.6533526896064659E-2</v>
      </c>
      <c r="P56" s="487"/>
      <c r="Q56" s="510">
        <f t="shared" si="26"/>
        <v>6.3831479327587412E-2</v>
      </c>
      <c r="R56" s="487"/>
      <c r="S56" s="510">
        <f t="shared" si="27"/>
        <v>5.196646051211893E-2</v>
      </c>
      <c r="T56" s="487"/>
      <c r="U56" s="510">
        <f t="shared" si="28"/>
        <v>2.648205105428543E-2</v>
      </c>
      <c r="V56" s="487"/>
      <c r="W56" s="510">
        <f t="shared" si="28"/>
        <v>1.862021586028197E-2</v>
      </c>
      <c r="X56" s="487"/>
      <c r="Y56" s="143"/>
      <c r="Z56" s="143"/>
      <c r="AA56" s="95"/>
      <c r="AC56" s="95"/>
      <c r="AD56" s="143"/>
      <c r="AE56" s="95"/>
      <c r="AF56" s="95"/>
      <c r="AG56" s="143"/>
      <c r="AH56" s="95"/>
      <c r="AI56" s="95"/>
      <c r="AJ56" s="143"/>
      <c r="AK56" s="95"/>
      <c r="AL56" s="95"/>
      <c r="AM56" s="143"/>
      <c r="AN56" s="95"/>
      <c r="AO56" s="95"/>
      <c r="AP56" s="143"/>
      <c r="AQ56" s="95"/>
      <c r="AR56" s="95"/>
      <c r="AS56" s="143"/>
      <c r="AT56" s="95"/>
      <c r="AU56" s="95"/>
      <c r="AV56" s="143"/>
      <c r="AW56" s="95"/>
      <c r="AX56" s="95"/>
      <c r="AY56" s="143"/>
      <c r="AZ56" s="95"/>
      <c r="BA56" s="95"/>
      <c r="BB56" s="143"/>
      <c r="BC56" s="95"/>
      <c r="BD56" s="95"/>
      <c r="BE56" s="143"/>
      <c r="BF56" s="95"/>
      <c r="BG56" s="95"/>
      <c r="BH56" s="143"/>
      <c r="BI56" s="95"/>
      <c r="BJ56" s="95"/>
      <c r="BK56" s="143"/>
      <c r="BL56" s="95"/>
      <c r="BM56" s="95"/>
      <c r="BN56" s="143"/>
      <c r="BO56" s="95"/>
      <c r="BP56" s="95"/>
      <c r="BQ56" s="143"/>
      <c r="BR56" s="95"/>
      <c r="BS56" s="95"/>
      <c r="BT56" s="92"/>
      <c r="BU56" s="93"/>
      <c r="BV56" s="94"/>
      <c r="BW56" s="95"/>
    </row>
    <row r="57" spans="1:75" s="96" customFormat="1" ht="16.2" customHeight="1">
      <c r="A57" s="177"/>
      <c r="B57" s="90" t="s">
        <v>306</v>
      </c>
      <c r="C57" s="91" t="s">
        <v>142</v>
      </c>
      <c r="D57" s="509" t="s">
        <v>199</v>
      </c>
      <c r="E57" s="510" t="s">
        <v>199</v>
      </c>
      <c r="F57" s="487" t="s">
        <v>199</v>
      </c>
      <c r="G57" s="510" t="s">
        <v>199</v>
      </c>
      <c r="H57" s="487" t="s">
        <v>199</v>
      </c>
      <c r="I57" s="510">
        <f t="shared" si="22"/>
        <v>2.4951244694275555E-2</v>
      </c>
      <c r="J57" s="487"/>
      <c r="K57" s="510">
        <f t="shared" si="23"/>
        <v>3.0159432193930202E-2</v>
      </c>
      <c r="L57" s="487"/>
      <c r="M57" s="510">
        <f t="shared" si="24"/>
        <v>1.4470067666670776E-2</v>
      </c>
      <c r="N57" s="487"/>
      <c r="O57" s="510">
        <f t="shared" si="25"/>
        <v>1.0881364355684597E-2</v>
      </c>
      <c r="P57" s="487"/>
      <c r="Q57" s="510">
        <f t="shared" si="26"/>
        <v>8.1715427514837003E-3</v>
      </c>
      <c r="R57" s="487"/>
      <c r="S57" s="510">
        <f t="shared" si="27"/>
        <v>3.3426655289380343E-3</v>
      </c>
      <c r="T57" s="487"/>
      <c r="U57" s="510">
        <f t="shared" si="28"/>
        <v>1.8043326190026762E-3</v>
      </c>
      <c r="V57" s="487"/>
      <c r="W57" s="510">
        <f t="shared" si="28"/>
        <v>1.5069096749282917E-3</v>
      </c>
      <c r="X57" s="487"/>
      <c r="Y57" s="143"/>
      <c r="Z57" s="143"/>
      <c r="AA57" s="95"/>
      <c r="AB57" s="95"/>
      <c r="AC57" s="95"/>
      <c r="AD57" s="143"/>
      <c r="AE57" s="95"/>
      <c r="AF57" s="95"/>
      <c r="AG57" s="143"/>
      <c r="AH57" s="95"/>
      <c r="AI57" s="95"/>
      <c r="AJ57" s="143"/>
      <c r="AK57" s="95"/>
      <c r="AL57" s="95"/>
      <c r="AM57" s="143"/>
      <c r="AN57" s="95"/>
      <c r="AO57" s="95"/>
      <c r="AP57" s="143"/>
      <c r="AQ57" s="95"/>
      <c r="AR57" s="95"/>
      <c r="AS57" s="143"/>
      <c r="AT57" s="95"/>
      <c r="AU57" s="95"/>
      <c r="AV57" s="143"/>
      <c r="AW57" s="95"/>
      <c r="AX57" s="95"/>
      <c r="AY57" s="143"/>
      <c r="AZ57" s="95"/>
      <c r="BA57" s="95"/>
      <c r="BB57" s="143"/>
      <c r="BC57" s="95"/>
      <c r="BD57" s="95"/>
      <c r="BE57" s="143"/>
      <c r="BF57" s="95"/>
      <c r="BG57" s="95"/>
      <c r="BH57" s="143"/>
      <c r="BI57" s="95"/>
      <c r="BJ57" s="95"/>
      <c r="BK57" s="143"/>
      <c r="BL57" s="95"/>
      <c r="BM57" s="95"/>
      <c r="BN57" s="143"/>
      <c r="BO57" s="95"/>
      <c r="BP57" s="95"/>
      <c r="BQ57" s="143"/>
      <c r="BR57" s="95"/>
      <c r="BS57" s="95"/>
      <c r="BT57" s="92"/>
      <c r="BU57" s="93"/>
      <c r="BV57" s="94"/>
      <c r="BW57" s="95"/>
    </row>
    <row r="58" spans="1:75" s="22" customFormat="1" ht="16.2" customHeight="1">
      <c r="A58" s="174"/>
      <c r="B58" s="83" t="s">
        <v>308</v>
      </c>
      <c r="C58" s="84" t="s">
        <v>143</v>
      </c>
      <c r="D58" s="140" t="s">
        <v>199</v>
      </c>
      <c r="E58" s="141" t="s">
        <v>199</v>
      </c>
      <c r="F58" s="495" t="s">
        <v>199</v>
      </c>
      <c r="G58" s="141" t="s">
        <v>199</v>
      </c>
      <c r="H58" s="495" t="s">
        <v>199</v>
      </c>
      <c r="I58" s="141">
        <f t="shared" si="22"/>
        <v>0.26462659171733394</v>
      </c>
      <c r="J58" s="495"/>
      <c r="K58" s="141">
        <f t="shared" si="23"/>
        <v>0.32991301783871441</v>
      </c>
      <c r="L58" s="495"/>
      <c r="M58" s="141">
        <f t="shared" si="24"/>
        <v>0.43145206019745364</v>
      </c>
      <c r="N58" s="495"/>
      <c r="O58" s="141">
        <f t="shared" si="25"/>
        <v>0.4936765148245511</v>
      </c>
      <c r="P58" s="495"/>
      <c r="Q58" s="141">
        <f t="shared" si="26"/>
        <v>0.45050848468581312</v>
      </c>
      <c r="R58" s="495"/>
      <c r="S58" s="141">
        <f t="shared" si="27"/>
        <v>0.39214967243288229</v>
      </c>
      <c r="T58" s="495"/>
      <c r="U58" s="141">
        <f t="shared" si="28"/>
        <v>0.44993393366718121</v>
      </c>
      <c r="V58" s="495"/>
      <c r="W58" s="141">
        <f t="shared" si="28"/>
        <v>0.45031113567547709</v>
      </c>
      <c r="X58" s="495"/>
      <c r="Y58" s="142"/>
      <c r="Z58" s="142"/>
      <c r="AA58" s="59"/>
      <c r="AB58" s="59"/>
      <c r="AC58" s="59"/>
      <c r="AD58" s="142"/>
      <c r="AE58" s="59"/>
      <c r="AF58" s="59"/>
      <c r="AG58" s="142"/>
      <c r="AH58" s="59"/>
      <c r="AI58" s="59"/>
      <c r="AJ58" s="142"/>
      <c r="AK58" s="59"/>
      <c r="AL58" s="59"/>
      <c r="AM58" s="142"/>
      <c r="AN58" s="59"/>
      <c r="AO58" s="59"/>
      <c r="AP58" s="142"/>
      <c r="AQ58" s="59"/>
      <c r="AR58" s="59"/>
      <c r="AS58" s="142"/>
      <c r="AT58" s="59"/>
      <c r="AU58" s="59"/>
      <c r="AV58" s="142"/>
      <c r="AW58" s="59"/>
      <c r="AX58" s="59"/>
      <c r="AY58" s="142"/>
      <c r="AZ58" s="59"/>
      <c r="BA58" s="59"/>
      <c r="BB58" s="142"/>
      <c r="BC58" s="59"/>
      <c r="BD58" s="59"/>
      <c r="BE58" s="142"/>
      <c r="BF58" s="59"/>
      <c r="BG58" s="59"/>
      <c r="BH58" s="142"/>
      <c r="BI58" s="59"/>
      <c r="BJ58" s="59"/>
      <c r="BK58" s="142"/>
      <c r="BL58" s="59"/>
      <c r="BM58" s="59"/>
      <c r="BN58" s="142"/>
      <c r="BO58" s="59"/>
      <c r="BP58" s="59"/>
      <c r="BQ58" s="142"/>
      <c r="BR58" s="59"/>
      <c r="BS58" s="59"/>
      <c r="BT58" s="70"/>
      <c r="BU58" s="71"/>
      <c r="BV58" s="64"/>
      <c r="BW58" s="59"/>
    </row>
    <row r="59" spans="1:75" s="96" customFormat="1" ht="16.2" customHeight="1">
      <c r="A59" s="177"/>
      <c r="B59" s="90" t="s">
        <v>305</v>
      </c>
      <c r="C59" s="91" t="s">
        <v>327</v>
      </c>
      <c r="D59" s="509" t="s">
        <v>199</v>
      </c>
      <c r="E59" s="510" t="s">
        <v>199</v>
      </c>
      <c r="F59" s="487" t="s">
        <v>199</v>
      </c>
      <c r="G59" s="510" t="s">
        <v>199</v>
      </c>
      <c r="H59" s="487" t="s">
        <v>199</v>
      </c>
      <c r="I59" s="510">
        <f t="shared" si="22"/>
        <v>0.17878857405070553</v>
      </c>
      <c r="J59" s="487"/>
      <c r="K59" s="510">
        <f t="shared" si="23"/>
        <v>0.16483646090014953</v>
      </c>
      <c r="L59" s="487"/>
      <c r="M59" s="510">
        <f t="shared" si="24"/>
        <v>0.18048143172321993</v>
      </c>
      <c r="N59" s="487"/>
      <c r="O59" s="510">
        <f t="shared" si="25"/>
        <v>0.22215246988660886</v>
      </c>
      <c r="P59" s="487"/>
      <c r="Q59" s="510">
        <f t="shared" si="26"/>
        <v>0.26568449096855645</v>
      </c>
      <c r="R59" s="487"/>
      <c r="S59" s="510">
        <f t="shared" si="27"/>
        <v>0.24467042305169848</v>
      </c>
      <c r="T59" s="487"/>
      <c r="U59" s="510">
        <f t="shared" si="28"/>
        <v>0.26525355037141496</v>
      </c>
      <c r="V59" s="487"/>
      <c r="W59" s="510">
        <f t="shared" si="28"/>
        <v>0.26554712884711767</v>
      </c>
      <c r="X59" s="487"/>
      <c r="Y59" s="143"/>
      <c r="Z59" s="143"/>
      <c r="AA59" s="95"/>
      <c r="AB59" s="95"/>
      <c r="AC59" s="95"/>
      <c r="AD59" s="143"/>
      <c r="AE59" s="95"/>
      <c r="AF59" s="95"/>
      <c r="AG59" s="143"/>
      <c r="AH59" s="95"/>
      <c r="AI59" s="95"/>
      <c r="AJ59" s="143"/>
      <c r="AK59" s="95"/>
      <c r="AL59" s="95"/>
      <c r="AM59" s="143"/>
      <c r="AN59" s="95"/>
      <c r="AO59" s="95"/>
      <c r="AP59" s="143"/>
      <c r="AQ59" s="95"/>
      <c r="AR59" s="95"/>
      <c r="AS59" s="143"/>
      <c r="AT59" s="95"/>
      <c r="AU59" s="95"/>
      <c r="AV59" s="143"/>
      <c r="AW59" s="95"/>
      <c r="AX59" s="95"/>
      <c r="AY59" s="143"/>
      <c r="AZ59" s="95"/>
      <c r="BA59" s="95"/>
      <c r="BB59" s="143"/>
      <c r="BC59" s="95"/>
      <c r="BD59" s="95"/>
      <c r="BE59" s="143"/>
      <c r="BF59" s="95"/>
      <c r="BG59" s="95"/>
      <c r="BH59" s="143"/>
      <c r="BI59" s="95"/>
      <c r="BJ59" s="95"/>
      <c r="BK59" s="143"/>
      <c r="BL59" s="95"/>
      <c r="BM59" s="95"/>
      <c r="BN59" s="143"/>
      <c r="BO59" s="95"/>
      <c r="BP59" s="95"/>
      <c r="BQ59" s="143"/>
      <c r="BR59" s="95"/>
      <c r="BS59" s="95"/>
      <c r="BT59" s="92"/>
      <c r="BU59" s="93"/>
      <c r="BV59" s="94"/>
      <c r="BW59" s="95"/>
    </row>
    <row r="60" spans="1:75" s="96" customFormat="1" ht="16.2" customHeight="1">
      <c r="A60" s="177"/>
      <c r="B60" s="90" t="s">
        <v>306</v>
      </c>
      <c r="C60" s="91" t="s">
        <v>142</v>
      </c>
      <c r="D60" s="509" t="s">
        <v>199</v>
      </c>
      <c r="E60" s="510" t="s">
        <v>199</v>
      </c>
      <c r="F60" s="487" t="s">
        <v>199</v>
      </c>
      <c r="G60" s="510" t="s">
        <v>199</v>
      </c>
      <c r="H60" s="487" t="s">
        <v>199</v>
      </c>
      <c r="I60" s="510">
        <f t="shared" si="22"/>
        <v>8.5838017666628436E-2</v>
      </c>
      <c r="J60" s="487"/>
      <c r="K60" s="510">
        <f t="shared" si="23"/>
        <v>0.16507655693856491</v>
      </c>
      <c r="L60" s="487"/>
      <c r="M60" s="510">
        <f t="shared" si="24"/>
        <v>0.25097062847423368</v>
      </c>
      <c r="N60" s="487"/>
      <c r="O60" s="510">
        <f t="shared" si="25"/>
        <v>0.27152404493794219</v>
      </c>
      <c r="P60" s="487"/>
      <c r="Q60" s="510">
        <f t="shared" si="26"/>
        <v>0.18482399371725666</v>
      </c>
      <c r="R60" s="487"/>
      <c r="S60" s="510">
        <f t="shared" si="27"/>
        <v>0.14747924938118376</v>
      </c>
      <c r="T60" s="487"/>
      <c r="U60" s="510">
        <f t="shared" si="28"/>
        <v>0.18468038329576622</v>
      </c>
      <c r="V60" s="487"/>
      <c r="W60" s="510">
        <f t="shared" si="28"/>
        <v>0.18476400682835945</v>
      </c>
      <c r="X60" s="487"/>
      <c r="Y60" s="143"/>
      <c r="Z60" s="143"/>
      <c r="AA60" s="95"/>
      <c r="AB60" s="95"/>
      <c r="AC60" s="95"/>
      <c r="AD60" s="143"/>
      <c r="AE60" s="95"/>
      <c r="AF60" s="95"/>
      <c r="AG60" s="143"/>
      <c r="AH60" s="95"/>
      <c r="AI60" s="95"/>
      <c r="AJ60" s="143"/>
      <c r="AK60" s="95"/>
      <c r="AL60" s="95"/>
      <c r="AM60" s="143"/>
      <c r="AN60" s="95"/>
      <c r="AO60" s="95"/>
      <c r="AP60" s="143"/>
      <c r="AQ60" s="95"/>
      <c r="AR60" s="95"/>
      <c r="AS60" s="143"/>
      <c r="AT60" s="95"/>
      <c r="AU60" s="95"/>
      <c r="AV60" s="143"/>
      <c r="AW60" s="95"/>
      <c r="AX60" s="95"/>
      <c r="AY60" s="143"/>
      <c r="AZ60" s="95"/>
      <c r="BA60" s="95"/>
      <c r="BB60" s="143"/>
      <c r="BC60" s="95"/>
      <c r="BD60" s="95"/>
      <c r="BE60" s="143"/>
      <c r="BF60" s="95"/>
      <c r="BG60" s="95"/>
      <c r="BH60" s="143"/>
      <c r="BI60" s="95"/>
      <c r="BJ60" s="95"/>
      <c r="BK60" s="143"/>
      <c r="BL60" s="95"/>
      <c r="BM60" s="95"/>
      <c r="BN60" s="143"/>
      <c r="BO60" s="95"/>
      <c r="BP60" s="95"/>
      <c r="BQ60" s="143"/>
      <c r="BR60" s="95"/>
      <c r="BS60" s="95"/>
      <c r="BT60" s="92"/>
      <c r="BU60" s="93"/>
      <c r="BV60" s="94"/>
      <c r="BW60" s="95"/>
    </row>
    <row r="61" spans="1:75" s="22" customFormat="1" ht="16.2" customHeight="1">
      <c r="A61" s="174"/>
      <c r="B61" s="83" t="s">
        <v>309</v>
      </c>
      <c r="C61" s="84" t="s">
        <v>334</v>
      </c>
      <c r="D61" s="140" t="s">
        <v>199</v>
      </c>
      <c r="E61" s="141" t="s">
        <v>199</v>
      </c>
      <c r="F61" s="495" t="s">
        <v>199</v>
      </c>
      <c r="G61" s="141" t="s">
        <v>199</v>
      </c>
      <c r="H61" s="495" t="s">
        <v>199</v>
      </c>
      <c r="I61" s="141">
        <f t="shared" si="22"/>
        <v>2.4607089595044165E-2</v>
      </c>
      <c r="J61" s="495"/>
      <c r="K61" s="141">
        <f t="shared" si="23"/>
        <v>2.9106379393862805E-2</v>
      </c>
      <c r="L61" s="495"/>
      <c r="M61" s="141">
        <f t="shared" si="24"/>
        <v>3.4005891560770586E-2</v>
      </c>
      <c r="N61" s="495"/>
      <c r="O61" s="141">
        <f t="shared" si="25"/>
        <v>1.815304534337767E-2</v>
      </c>
      <c r="P61" s="495"/>
      <c r="Q61" s="141">
        <f t="shared" si="26"/>
        <v>1.1352678615808257E-2</v>
      </c>
      <c r="R61" s="495"/>
      <c r="S61" s="141">
        <f t="shared" si="27"/>
        <v>1.378673229762417E-2</v>
      </c>
      <c r="T61" s="495"/>
      <c r="U61" s="141">
        <f t="shared" si="28"/>
        <v>1.3490856197466164E-2</v>
      </c>
      <c r="V61" s="495"/>
      <c r="W61" s="141">
        <f t="shared" si="28"/>
        <v>1.8515226251782865E-2</v>
      </c>
      <c r="X61" s="495"/>
      <c r="Y61" s="142"/>
      <c r="Z61" s="142"/>
      <c r="AA61" s="59"/>
      <c r="AB61" s="59"/>
      <c r="AC61" s="59"/>
      <c r="AD61" s="142"/>
      <c r="AE61" s="59"/>
      <c r="AF61" s="59"/>
      <c r="AG61" s="142"/>
      <c r="AH61" s="59"/>
      <c r="AI61" s="59"/>
      <c r="AJ61" s="142"/>
      <c r="AK61" s="59"/>
      <c r="AL61" s="59"/>
      <c r="AM61" s="142"/>
      <c r="AN61" s="59"/>
      <c r="AO61" s="59"/>
      <c r="AP61" s="142"/>
      <c r="AQ61" s="59"/>
      <c r="AR61" s="59"/>
      <c r="AS61" s="142"/>
      <c r="AT61" s="59"/>
      <c r="AU61" s="59"/>
      <c r="AV61" s="142"/>
      <c r="AW61" s="59"/>
      <c r="AX61" s="59"/>
      <c r="AY61" s="142"/>
      <c r="AZ61" s="59"/>
      <c r="BA61" s="59"/>
      <c r="BB61" s="142"/>
      <c r="BC61" s="59"/>
      <c r="BD61" s="59"/>
      <c r="BE61" s="142"/>
      <c r="BF61" s="59"/>
      <c r="BG61" s="59"/>
      <c r="BH61" s="142"/>
      <c r="BI61" s="59"/>
      <c r="BJ61" s="59"/>
      <c r="BK61" s="142"/>
      <c r="BL61" s="59"/>
      <c r="BM61" s="59"/>
      <c r="BN61" s="142"/>
      <c r="BO61" s="59"/>
      <c r="BP61" s="59"/>
      <c r="BQ61" s="142"/>
      <c r="BR61" s="59"/>
      <c r="BS61" s="59"/>
      <c r="BT61" s="70"/>
      <c r="BU61" s="71"/>
      <c r="BV61" s="64"/>
      <c r="BW61" s="59"/>
    </row>
    <row r="62" spans="1:75" s="96" customFormat="1" ht="16.2" customHeight="1">
      <c r="A62" s="177"/>
      <c r="B62" s="90" t="s">
        <v>305</v>
      </c>
      <c r="C62" s="91" t="s">
        <v>327</v>
      </c>
      <c r="D62" s="509" t="s">
        <v>199</v>
      </c>
      <c r="E62" s="510" t="s">
        <v>199</v>
      </c>
      <c r="F62" s="487" t="s">
        <v>199</v>
      </c>
      <c r="G62" s="510" t="s">
        <v>199</v>
      </c>
      <c r="H62" s="487" t="s">
        <v>199</v>
      </c>
      <c r="I62" s="510">
        <f t="shared" si="22"/>
        <v>1.347940805322932E-2</v>
      </c>
      <c r="J62" s="487"/>
      <c r="K62" s="510">
        <f t="shared" si="23"/>
        <v>2.0197552705292641E-2</v>
      </c>
      <c r="L62" s="487"/>
      <c r="M62" s="510">
        <f t="shared" si="24"/>
        <v>1.8069096421924495E-2</v>
      </c>
      <c r="N62" s="487"/>
      <c r="O62" s="510">
        <f t="shared" si="25"/>
        <v>1.0423614653221905E-2</v>
      </c>
      <c r="P62" s="487"/>
      <c r="Q62" s="510">
        <f t="shared" si="26"/>
        <v>4.6623522511506765E-3</v>
      </c>
      <c r="R62" s="487"/>
      <c r="S62" s="510">
        <f t="shared" si="27"/>
        <v>7.5104193846392527E-3</v>
      </c>
      <c r="T62" s="487"/>
      <c r="U62" s="510">
        <f t="shared" si="28"/>
        <v>7.5393344510942591E-3</v>
      </c>
      <c r="V62" s="487"/>
      <c r="W62" s="510">
        <f t="shared" si="28"/>
        <v>6.87167280725497E-3</v>
      </c>
      <c r="X62" s="487"/>
      <c r="Y62" s="143"/>
      <c r="Z62" s="143"/>
      <c r="AA62" s="95"/>
      <c r="AB62" s="95"/>
      <c r="AC62" s="95"/>
      <c r="AD62" s="143"/>
      <c r="AE62" s="95"/>
      <c r="AF62" s="95"/>
      <c r="AG62" s="143"/>
      <c r="AH62" s="95"/>
      <c r="AI62" s="95"/>
      <c r="AJ62" s="143"/>
      <c r="AK62" s="95"/>
      <c r="AL62" s="95"/>
      <c r="AM62" s="143"/>
      <c r="AN62" s="95"/>
      <c r="AO62" s="95"/>
      <c r="AP62" s="143"/>
      <c r="AQ62" s="95"/>
      <c r="AR62" s="95"/>
      <c r="AS62" s="143"/>
      <c r="AT62" s="95"/>
      <c r="AU62" s="95"/>
      <c r="AV62" s="143"/>
      <c r="AW62" s="95"/>
      <c r="AX62" s="95"/>
      <c r="AY62" s="143"/>
      <c r="AZ62" s="95"/>
      <c r="BA62" s="95"/>
      <c r="BB62" s="143"/>
      <c r="BC62" s="95"/>
      <c r="BD62" s="95"/>
      <c r="BE62" s="143"/>
      <c r="BF62" s="95"/>
      <c r="BG62" s="95"/>
      <c r="BH62" s="143"/>
      <c r="BI62" s="95"/>
      <c r="BJ62" s="95"/>
      <c r="BK62" s="143"/>
      <c r="BL62" s="95"/>
      <c r="BM62" s="95"/>
      <c r="BN62" s="143"/>
      <c r="BO62" s="95"/>
      <c r="BP62" s="95"/>
      <c r="BQ62" s="143"/>
      <c r="BR62" s="95"/>
      <c r="BS62" s="95"/>
      <c r="BT62" s="92"/>
      <c r="BU62" s="93"/>
      <c r="BV62" s="94"/>
      <c r="BW62" s="95"/>
    </row>
    <row r="63" spans="1:75" s="96" customFormat="1" ht="16.2" customHeight="1">
      <c r="A63" s="177"/>
      <c r="B63" s="90" t="s">
        <v>306</v>
      </c>
      <c r="C63" s="91" t="s">
        <v>142</v>
      </c>
      <c r="D63" s="509" t="s">
        <v>199</v>
      </c>
      <c r="E63" s="510" t="s">
        <v>199</v>
      </c>
      <c r="F63" s="487" t="s">
        <v>199</v>
      </c>
      <c r="G63" s="510" t="s">
        <v>199</v>
      </c>
      <c r="H63" s="487" t="s">
        <v>199</v>
      </c>
      <c r="I63" s="510">
        <f t="shared" si="22"/>
        <v>1.1127681541814843E-2</v>
      </c>
      <c r="J63" s="487"/>
      <c r="K63" s="510">
        <f t="shared" si="23"/>
        <v>8.9088266885701643E-3</v>
      </c>
      <c r="L63" s="487"/>
      <c r="M63" s="510">
        <f t="shared" si="24"/>
        <v>1.5949120579788742E-2</v>
      </c>
      <c r="N63" s="487"/>
      <c r="O63" s="510">
        <f t="shared" si="25"/>
        <v>7.7294306901557657E-3</v>
      </c>
      <c r="P63" s="487"/>
      <c r="Q63" s="510">
        <f t="shared" si="26"/>
        <v>6.690326364657581E-3</v>
      </c>
      <c r="R63" s="487"/>
      <c r="S63" s="510">
        <f t="shared" si="27"/>
        <v>6.276312912984916E-3</v>
      </c>
      <c r="T63" s="487"/>
      <c r="U63" s="510">
        <f t="shared" si="28"/>
        <v>5.9515217463719039E-3</v>
      </c>
      <c r="V63" s="487"/>
      <c r="W63" s="510">
        <f t="shared" si="28"/>
        <v>1.1643553444527895E-2</v>
      </c>
      <c r="X63" s="487"/>
      <c r="Y63" s="143"/>
      <c r="Z63" s="143"/>
      <c r="AA63" s="95"/>
      <c r="AB63" s="95"/>
      <c r="AC63" s="95"/>
      <c r="AD63" s="143"/>
      <c r="AE63" s="95"/>
      <c r="AF63" s="95"/>
      <c r="AG63" s="143"/>
      <c r="AH63" s="95"/>
      <c r="AI63" s="95"/>
      <c r="AJ63" s="143"/>
      <c r="AK63" s="95"/>
      <c r="AL63" s="95"/>
      <c r="AM63" s="143"/>
      <c r="AN63" s="95"/>
      <c r="AO63" s="95"/>
      <c r="AP63" s="143"/>
      <c r="AQ63" s="95"/>
      <c r="AR63" s="95"/>
      <c r="AS63" s="143"/>
      <c r="AT63" s="95"/>
      <c r="AU63" s="95"/>
      <c r="AV63" s="143"/>
      <c r="AW63" s="95"/>
      <c r="AX63" s="95"/>
      <c r="AY63" s="143"/>
      <c r="AZ63" s="95"/>
      <c r="BA63" s="95"/>
      <c r="BB63" s="143"/>
      <c r="BC63" s="95"/>
      <c r="BD63" s="95"/>
      <c r="BE63" s="143"/>
      <c r="BF63" s="95"/>
      <c r="BG63" s="95"/>
      <c r="BH63" s="143"/>
      <c r="BI63" s="95"/>
      <c r="BJ63" s="95"/>
      <c r="BK63" s="143"/>
      <c r="BL63" s="95"/>
      <c r="BM63" s="95"/>
      <c r="BN63" s="143"/>
      <c r="BO63" s="95"/>
      <c r="BP63" s="95"/>
      <c r="BQ63" s="143"/>
      <c r="BR63" s="95"/>
      <c r="BS63" s="95"/>
      <c r="BT63" s="92"/>
      <c r="BU63" s="93"/>
      <c r="BV63" s="94"/>
      <c r="BW63" s="95"/>
    </row>
    <row r="64" spans="1:75" s="22" customFormat="1" ht="16.2" customHeight="1">
      <c r="A64" s="173"/>
      <c r="B64" s="83" t="s">
        <v>432</v>
      </c>
      <c r="C64" s="84" t="s">
        <v>434</v>
      </c>
      <c r="D64" s="134"/>
      <c r="E64" s="135"/>
      <c r="F64" s="495"/>
      <c r="G64" s="135"/>
      <c r="H64" s="495"/>
      <c r="I64" s="135"/>
      <c r="J64" s="495"/>
      <c r="K64" s="135"/>
      <c r="L64" s="495"/>
      <c r="M64" s="135"/>
      <c r="N64" s="495"/>
      <c r="O64" s="135"/>
      <c r="P64" s="495"/>
      <c r="Q64" s="135"/>
      <c r="R64" s="495"/>
      <c r="S64" s="135"/>
      <c r="T64" s="495"/>
      <c r="U64" s="135"/>
      <c r="V64" s="495"/>
      <c r="W64" s="804">
        <f t="shared" ref="W64" si="29">W40/W$44</f>
        <v>4.8105415166378881E-2</v>
      </c>
      <c r="X64" s="495"/>
      <c r="Y64" s="136"/>
      <c r="Z64" s="136"/>
      <c r="AA64" s="59"/>
      <c r="AB64" s="59"/>
      <c r="AC64" s="59"/>
      <c r="AD64" s="136"/>
      <c r="AE64" s="59"/>
      <c r="AF64" s="59"/>
      <c r="AG64" s="136"/>
      <c r="AH64" s="59"/>
      <c r="AI64" s="59"/>
      <c r="AJ64" s="136"/>
      <c r="AK64" s="59"/>
      <c r="AL64" s="59"/>
      <c r="AM64" s="136"/>
      <c r="AN64" s="59"/>
      <c r="AO64" s="59"/>
      <c r="AP64" s="136"/>
      <c r="AQ64" s="59"/>
      <c r="AR64" s="59"/>
      <c r="AS64" s="136"/>
      <c r="AT64" s="59"/>
      <c r="AU64" s="59"/>
      <c r="AV64" s="136"/>
      <c r="AW64" s="59"/>
      <c r="AX64" s="59"/>
      <c r="AY64" s="136"/>
      <c r="AZ64" s="59"/>
      <c r="BA64" s="59"/>
      <c r="BB64" s="136"/>
      <c r="BC64" s="59"/>
      <c r="BD64" s="59"/>
      <c r="BE64" s="136"/>
      <c r="BF64" s="59"/>
      <c r="BG64" s="59"/>
      <c r="BH64" s="136"/>
      <c r="BI64" s="59"/>
      <c r="BJ64" s="59"/>
      <c r="BK64" s="136"/>
      <c r="BL64" s="59"/>
      <c r="BM64" s="59"/>
      <c r="BN64" s="136"/>
      <c r="BO64" s="59"/>
      <c r="BP64" s="59"/>
      <c r="BQ64" s="136"/>
      <c r="BR64" s="59"/>
      <c r="BS64" s="59"/>
      <c r="BT64" s="70"/>
      <c r="BU64" s="71"/>
      <c r="BV64" s="64"/>
      <c r="BW64" s="59"/>
    </row>
    <row r="65" spans="1:75" s="96" customFormat="1" ht="16.2" customHeight="1">
      <c r="A65" s="173"/>
      <c r="B65" s="90" t="s">
        <v>305</v>
      </c>
      <c r="C65" s="91" t="s">
        <v>327</v>
      </c>
      <c r="D65" s="496"/>
      <c r="E65" s="497"/>
      <c r="F65" s="487"/>
      <c r="G65" s="497"/>
      <c r="H65" s="487"/>
      <c r="I65" s="497"/>
      <c r="J65" s="487"/>
      <c r="K65" s="497"/>
      <c r="L65" s="487"/>
      <c r="M65" s="497"/>
      <c r="N65" s="487"/>
      <c r="O65" s="497"/>
      <c r="P65" s="487"/>
      <c r="Q65" s="497"/>
      <c r="R65" s="487"/>
      <c r="S65" s="497"/>
      <c r="T65" s="487"/>
      <c r="U65" s="497"/>
      <c r="V65" s="487"/>
      <c r="W65" s="510">
        <f t="shared" ref="W65" si="30">W41/W$44</f>
        <v>3.4465412264548446E-2</v>
      </c>
      <c r="X65" s="487"/>
      <c r="Y65" s="137"/>
      <c r="Z65" s="137"/>
      <c r="AA65" s="95"/>
      <c r="AB65" s="95"/>
      <c r="AC65" s="95"/>
      <c r="AD65" s="137"/>
      <c r="AE65" s="95"/>
      <c r="AF65" s="95"/>
      <c r="AG65" s="137"/>
      <c r="AH65" s="95"/>
      <c r="AI65" s="95"/>
      <c r="AJ65" s="137"/>
      <c r="AK65" s="95"/>
      <c r="AL65" s="95"/>
      <c r="AM65" s="137"/>
      <c r="AN65" s="95"/>
      <c r="AO65" s="95"/>
      <c r="AP65" s="137"/>
      <c r="AQ65" s="95"/>
      <c r="AR65" s="95"/>
      <c r="AS65" s="137"/>
      <c r="AT65" s="95"/>
      <c r="AU65" s="95"/>
      <c r="AV65" s="137"/>
      <c r="AW65" s="95"/>
      <c r="AX65" s="95"/>
      <c r="AY65" s="137"/>
      <c r="AZ65" s="95"/>
      <c r="BA65" s="95"/>
      <c r="BB65" s="137"/>
      <c r="BC65" s="95"/>
      <c r="BD65" s="95"/>
      <c r="BE65" s="137"/>
      <c r="BF65" s="95"/>
      <c r="BG65" s="95"/>
      <c r="BH65" s="137"/>
      <c r="BI65" s="95"/>
      <c r="BJ65" s="95"/>
      <c r="BK65" s="137"/>
      <c r="BL65" s="95"/>
      <c r="BM65" s="95"/>
      <c r="BN65" s="137"/>
      <c r="BO65" s="95"/>
      <c r="BP65" s="95"/>
      <c r="BQ65" s="137"/>
      <c r="BR65" s="95"/>
      <c r="BS65" s="95"/>
      <c r="BT65" s="92"/>
      <c r="BU65" s="93"/>
      <c r="BV65" s="94"/>
      <c r="BW65" s="95"/>
    </row>
    <row r="66" spans="1:75" s="96" customFormat="1" ht="16.2" customHeight="1">
      <c r="A66" s="173"/>
      <c r="B66" s="90" t="s">
        <v>306</v>
      </c>
      <c r="C66" s="91" t="s">
        <v>35</v>
      </c>
      <c r="D66" s="496"/>
      <c r="E66" s="497"/>
      <c r="F66" s="487"/>
      <c r="G66" s="497"/>
      <c r="H66" s="487"/>
      <c r="I66" s="497"/>
      <c r="J66" s="487"/>
      <c r="K66" s="497"/>
      <c r="L66" s="487"/>
      <c r="M66" s="497"/>
      <c r="N66" s="487"/>
      <c r="O66" s="497"/>
      <c r="P66" s="487"/>
      <c r="Q66" s="497"/>
      <c r="R66" s="487"/>
      <c r="S66" s="497"/>
      <c r="T66" s="487"/>
      <c r="U66" s="497"/>
      <c r="V66" s="487"/>
      <c r="W66" s="510">
        <f t="shared" ref="W66" si="31">W42/W$44</f>
        <v>1.3640002901830432E-2</v>
      </c>
      <c r="X66" s="487"/>
      <c r="Y66" s="137"/>
      <c r="Z66" s="137"/>
      <c r="AA66" s="95"/>
      <c r="AB66" s="95"/>
      <c r="AC66" s="95"/>
      <c r="AD66" s="137"/>
      <c r="AE66" s="95"/>
      <c r="AF66" s="95"/>
      <c r="AG66" s="137"/>
      <c r="AH66" s="95"/>
      <c r="AI66" s="95"/>
      <c r="AJ66" s="137"/>
      <c r="AK66" s="95"/>
      <c r="AL66" s="95"/>
      <c r="AM66" s="137"/>
      <c r="AN66" s="95"/>
      <c r="AO66" s="95"/>
      <c r="AP66" s="137"/>
      <c r="AQ66" s="95"/>
      <c r="AR66" s="95"/>
      <c r="AS66" s="137"/>
      <c r="AT66" s="95"/>
      <c r="AU66" s="95"/>
      <c r="AV66" s="137"/>
      <c r="AW66" s="95"/>
      <c r="AX66" s="95"/>
      <c r="AY66" s="137"/>
      <c r="AZ66" s="95"/>
      <c r="BA66" s="95"/>
      <c r="BB66" s="137"/>
      <c r="BC66" s="95"/>
      <c r="BD66" s="95"/>
      <c r="BE66" s="137"/>
      <c r="BF66" s="95"/>
      <c r="BG66" s="95"/>
      <c r="BH66" s="137"/>
      <c r="BI66" s="95"/>
      <c r="BJ66" s="95"/>
      <c r="BK66" s="137"/>
      <c r="BL66" s="95"/>
      <c r="BM66" s="95"/>
      <c r="BN66" s="137"/>
      <c r="BO66" s="95"/>
      <c r="BP66" s="95"/>
      <c r="BQ66" s="137"/>
      <c r="BR66" s="95"/>
      <c r="BS66" s="95"/>
      <c r="BT66" s="92"/>
      <c r="BU66" s="93"/>
      <c r="BV66" s="94"/>
      <c r="BW66" s="95"/>
    </row>
    <row r="67" spans="1:75" s="22" customFormat="1" ht="16.2" customHeight="1">
      <c r="A67" s="174"/>
      <c r="B67" s="83" t="s">
        <v>310</v>
      </c>
      <c r="C67" s="84" t="s">
        <v>333</v>
      </c>
      <c r="D67" s="140" t="s">
        <v>199</v>
      </c>
      <c r="E67" s="141" t="s">
        <v>199</v>
      </c>
      <c r="F67" s="495" t="s">
        <v>199</v>
      </c>
      <c r="G67" s="141" t="s">
        <v>199</v>
      </c>
      <c r="H67" s="495" t="s">
        <v>199</v>
      </c>
      <c r="I67" s="141">
        <f>I43/I$44</f>
        <v>0</v>
      </c>
      <c r="J67" s="495"/>
      <c r="K67" s="141">
        <f>K43/K$44</f>
        <v>0</v>
      </c>
      <c r="L67" s="495"/>
      <c r="M67" s="141">
        <f>M43/M$44</f>
        <v>0</v>
      </c>
      <c r="N67" s="495"/>
      <c r="O67" s="141">
        <f>O43/O$44</f>
        <v>0</v>
      </c>
      <c r="P67" s="495"/>
      <c r="Q67" s="141">
        <f>Q43/Q$44</f>
        <v>0</v>
      </c>
      <c r="R67" s="495"/>
      <c r="S67" s="141">
        <f>S43/S$44</f>
        <v>1.5168931545877029E-2</v>
      </c>
      <c r="T67" s="495"/>
      <c r="U67" s="141">
        <f>U43/U$44</f>
        <v>8.7440734613206603E-3</v>
      </c>
      <c r="V67" s="495"/>
      <c r="W67" s="141">
        <f>W43/W$44</f>
        <v>4.1656582860804606E-3</v>
      </c>
      <c r="X67" s="495"/>
      <c r="Y67" s="142"/>
      <c r="Z67" s="142"/>
      <c r="AA67" s="59"/>
      <c r="AB67" s="59"/>
      <c r="AC67" s="59"/>
      <c r="AD67" s="142"/>
      <c r="AE67" s="59"/>
      <c r="AF67" s="59"/>
      <c r="AG67" s="142"/>
      <c r="AH67" s="59"/>
      <c r="AI67" s="59"/>
      <c r="AJ67" s="142"/>
      <c r="AK67" s="59"/>
      <c r="AL67" s="59"/>
      <c r="AM67" s="142"/>
      <c r="AN67" s="59"/>
      <c r="AO67" s="59"/>
      <c r="AP67" s="142"/>
      <c r="AQ67" s="59"/>
      <c r="AR67" s="59"/>
      <c r="AS67" s="142"/>
      <c r="AT67" s="59"/>
      <c r="AU67" s="59"/>
      <c r="AV67" s="142"/>
      <c r="AW67" s="59"/>
      <c r="AX67" s="59"/>
      <c r="AY67" s="142"/>
      <c r="AZ67" s="59"/>
      <c r="BA67" s="59"/>
      <c r="BB67" s="142"/>
      <c r="BC67" s="59"/>
      <c r="BD67" s="59"/>
      <c r="BE67" s="142"/>
      <c r="BF67" s="59"/>
      <c r="BG67" s="59"/>
      <c r="BH67" s="142"/>
      <c r="BI67" s="59"/>
      <c r="BJ67" s="59"/>
      <c r="BK67" s="142"/>
      <c r="BL67" s="59"/>
      <c r="BM67" s="59"/>
      <c r="BN67" s="142"/>
      <c r="BO67" s="59"/>
      <c r="BP67" s="59"/>
      <c r="BQ67" s="142"/>
      <c r="BR67" s="59"/>
      <c r="BS67" s="59"/>
      <c r="BT67" s="70"/>
      <c r="BU67" s="71"/>
      <c r="BV67" s="64"/>
      <c r="BW67" s="59"/>
    </row>
    <row r="68" spans="1:75" s="170" customFormat="1" ht="16.2" customHeight="1">
      <c r="A68" s="548"/>
      <c r="B68" s="168" t="s">
        <v>311</v>
      </c>
      <c r="C68" s="169" t="s">
        <v>38</v>
      </c>
      <c r="D68" s="549" t="s">
        <v>199</v>
      </c>
      <c r="E68" s="550" t="s">
        <v>199</v>
      </c>
      <c r="F68" s="551" t="s">
        <v>199</v>
      </c>
      <c r="G68" s="550" t="s">
        <v>199</v>
      </c>
      <c r="H68" s="551" t="s">
        <v>199</v>
      </c>
      <c r="I68" s="550">
        <f>I44/I$44</f>
        <v>1</v>
      </c>
      <c r="J68" s="551"/>
      <c r="K68" s="550">
        <f>K44/K$44</f>
        <v>1</v>
      </c>
      <c r="L68" s="551"/>
      <c r="M68" s="550">
        <f>M44/M$44</f>
        <v>1</v>
      </c>
      <c r="N68" s="551"/>
      <c r="O68" s="550">
        <f>O44/O$44</f>
        <v>1</v>
      </c>
      <c r="P68" s="551"/>
      <c r="Q68" s="550">
        <f>Q44/Q$44</f>
        <v>1</v>
      </c>
      <c r="R68" s="551"/>
      <c r="S68" s="550">
        <f>S44/S$44</f>
        <v>1</v>
      </c>
      <c r="T68" s="551"/>
      <c r="U68" s="550">
        <f>U44/U$44</f>
        <v>1</v>
      </c>
      <c r="V68" s="551"/>
      <c r="W68" s="550">
        <f>W44/W$44</f>
        <v>1</v>
      </c>
      <c r="X68" s="551"/>
      <c r="Y68" s="552"/>
      <c r="Z68" s="552"/>
      <c r="AA68" s="74"/>
      <c r="AB68" s="74"/>
      <c r="AC68" s="74"/>
      <c r="AD68" s="552"/>
      <c r="AE68" s="74"/>
      <c r="AF68" s="74"/>
      <c r="AG68" s="552"/>
      <c r="AH68" s="74"/>
      <c r="AI68" s="74"/>
      <c r="AJ68" s="552"/>
      <c r="AK68" s="74"/>
      <c r="AL68" s="74"/>
      <c r="AM68" s="552"/>
      <c r="AN68" s="74"/>
      <c r="AO68" s="74"/>
      <c r="AP68" s="552"/>
      <c r="AQ68" s="74"/>
      <c r="AR68" s="74"/>
      <c r="AS68" s="552"/>
      <c r="AT68" s="74"/>
      <c r="AU68" s="74"/>
      <c r="AV68" s="552"/>
      <c r="AW68" s="74"/>
      <c r="AX68" s="74"/>
      <c r="AY68" s="552"/>
      <c r="AZ68" s="74"/>
      <c r="BA68" s="74"/>
      <c r="BB68" s="552"/>
      <c r="BC68" s="74"/>
      <c r="BD68" s="74"/>
      <c r="BE68" s="552"/>
      <c r="BF68" s="74"/>
      <c r="BG68" s="74"/>
      <c r="BH68" s="552"/>
      <c r="BI68" s="74"/>
      <c r="BJ68" s="74"/>
      <c r="BK68" s="552"/>
      <c r="BL68" s="74"/>
      <c r="BM68" s="74"/>
      <c r="BN68" s="552"/>
      <c r="BO68" s="74"/>
      <c r="BP68" s="74"/>
      <c r="BQ68" s="552"/>
      <c r="BR68" s="74"/>
      <c r="BS68" s="74"/>
      <c r="BT68" s="64"/>
      <c r="BV68" s="64"/>
      <c r="BW68" s="74"/>
    </row>
    <row r="69" spans="1:75" s="96" customFormat="1" ht="16.2" customHeight="1">
      <c r="A69" s="177"/>
      <c r="B69" s="90" t="s">
        <v>305</v>
      </c>
      <c r="C69" s="91" t="s">
        <v>328</v>
      </c>
      <c r="D69" s="509" t="s">
        <v>199</v>
      </c>
      <c r="E69" s="510" t="s">
        <v>199</v>
      </c>
      <c r="F69" s="487" t="s">
        <v>199</v>
      </c>
      <c r="G69" s="510" t="s">
        <v>199</v>
      </c>
      <c r="H69" s="487" t="s">
        <v>199</v>
      </c>
      <c r="I69" s="510">
        <f>I45/I$44</f>
        <v>0.6742858781690948</v>
      </c>
      <c r="J69" s="487"/>
      <c r="K69" s="510">
        <f>K45/K$44</f>
        <v>0.58004254333312266</v>
      </c>
      <c r="L69" s="487"/>
      <c r="M69" s="510">
        <f>M45/M$44</f>
        <v>0.50743840360888914</v>
      </c>
      <c r="N69" s="487"/>
      <c r="O69" s="510">
        <f>O45/O$44</f>
        <v>0.54799178666248149</v>
      </c>
      <c r="P69" s="487"/>
      <c r="Q69" s="510">
        <f>Q45/Q$44</f>
        <v>0.697652918195103</v>
      </c>
      <c r="R69" s="487"/>
      <c r="S69" s="510">
        <f>S45/S$44</f>
        <v>0.61655254120152614</v>
      </c>
      <c r="T69" s="487"/>
      <c r="U69" s="510">
        <f>U45/U$44</f>
        <v>0.6499095057794162</v>
      </c>
      <c r="V69" s="487"/>
      <c r="W69" s="510">
        <f>W45/W$44</f>
        <v>0.67423956026564102</v>
      </c>
      <c r="X69" s="487"/>
      <c r="Y69" s="143"/>
      <c r="Z69" s="143"/>
      <c r="AA69" s="95"/>
      <c r="AB69" s="95"/>
      <c r="AC69" s="95"/>
      <c r="AD69" s="143"/>
      <c r="AE69" s="95"/>
      <c r="AF69" s="95"/>
      <c r="AG69" s="143"/>
      <c r="AH69" s="95"/>
      <c r="AI69" s="95"/>
      <c r="AJ69" s="143"/>
      <c r="AK69" s="95"/>
      <c r="AL69" s="95"/>
      <c r="AM69" s="143"/>
      <c r="AN69" s="95"/>
      <c r="AO69" s="95"/>
      <c r="AP69" s="143"/>
      <c r="AQ69" s="95"/>
      <c r="AR69" s="95"/>
      <c r="AS69" s="143"/>
      <c r="AT69" s="95"/>
      <c r="AU69" s="95"/>
      <c r="AV69" s="143"/>
      <c r="AW69" s="95"/>
      <c r="AX69" s="95"/>
      <c r="AY69" s="143"/>
      <c r="AZ69" s="95"/>
      <c r="BA69" s="95"/>
      <c r="BB69" s="143"/>
      <c r="BC69" s="95"/>
      <c r="BD69" s="95"/>
      <c r="BE69" s="143"/>
      <c r="BF69" s="95"/>
      <c r="BG69" s="95"/>
      <c r="BH69" s="143"/>
      <c r="BI69" s="95"/>
      <c r="BJ69" s="95"/>
      <c r="BK69" s="143"/>
      <c r="BL69" s="95"/>
      <c r="BM69" s="95"/>
      <c r="BN69" s="143"/>
      <c r="BO69" s="95"/>
      <c r="BP69" s="95"/>
      <c r="BQ69" s="143"/>
      <c r="BR69" s="95"/>
      <c r="BS69" s="95"/>
      <c r="BT69" s="92"/>
      <c r="BU69" s="93"/>
      <c r="BV69" s="94"/>
      <c r="BW69" s="95"/>
    </row>
    <row r="70" spans="1:75" ht="16.2" customHeight="1" thickBot="1">
      <c r="A70" s="177"/>
      <c r="B70" s="90" t="s">
        <v>306</v>
      </c>
      <c r="C70" s="91" t="s">
        <v>330</v>
      </c>
      <c r="D70" s="509" t="s">
        <v>199</v>
      </c>
      <c r="E70" s="510" t="s">
        <v>199</v>
      </c>
      <c r="F70" s="487" t="s">
        <v>199</v>
      </c>
      <c r="G70" s="510" t="s">
        <v>199</v>
      </c>
      <c r="H70" s="487" t="s">
        <v>199</v>
      </c>
      <c r="I70" s="510">
        <f>I46/I$44</f>
        <v>0.32571412183090509</v>
      </c>
      <c r="J70" s="487"/>
      <c r="K70" s="510">
        <f>K46/K$44</f>
        <v>0.41995745666687728</v>
      </c>
      <c r="L70" s="487"/>
      <c r="M70" s="510">
        <f>M46/M$44</f>
        <v>0.49256159639111086</v>
      </c>
      <c r="N70" s="487"/>
      <c r="O70" s="510">
        <f>O46/O$44</f>
        <v>0.45200821333751851</v>
      </c>
      <c r="P70" s="487"/>
      <c r="Q70" s="510">
        <f>Q46/Q$44</f>
        <v>0.30234708180489694</v>
      </c>
      <c r="R70" s="487"/>
      <c r="S70" s="510">
        <f>S46/S$44</f>
        <v>0.38341925065055049</v>
      </c>
      <c r="T70" s="487"/>
      <c r="U70" s="510">
        <f>U46/U$44</f>
        <v>0.35009049422058386</v>
      </c>
      <c r="V70" s="487"/>
      <c r="W70" s="510">
        <f>W46/W$44</f>
        <v>0.32576043973435898</v>
      </c>
      <c r="X70" s="487"/>
      <c r="Y70" s="143"/>
      <c r="Z70" s="143"/>
      <c r="AA70" s="95"/>
      <c r="AB70" s="95"/>
      <c r="AC70" s="95"/>
      <c r="AD70" s="143"/>
      <c r="AE70" s="95"/>
      <c r="AF70" s="95"/>
      <c r="AG70" s="143"/>
      <c r="AH70" s="95"/>
      <c r="AI70" s="95"/>
      <c r="AJ70" s="143"/>
      <c r="AK70" s="95"/>
      <c r="AL70" s="95"/>
      <c r="AM70" s="143"/>
      <c r="AN70" s="95"/>
      <c r="AO70" s="95"/>
      <c r="AP70" s="143"/>
      <c r="AQ70" s="95"/>
      <c r="AR70" s="95"/>
      <c r="AS70" s="143"/>
      <c r="AT70" s="95"/>
      <c r="AU70" s="95"/>
      <c r="AV70" s="143"/>
      <c r="AW70" s="95"/>
      <c r="AX70" s="95"/>
      <c r="AY70" s="143"/>
      <c r="AZ70" s="95"/>
      <c r="BA70" s="95"/>
      <c r="BB70" s="143"/>
      <c r="BC70" s="95"/>
      <c r="BD70" s="95"/>
      <c r="BE70" s="143"/>
      <c r="BF70" s="95"/>
      <c r="BG70" s="95"/>
      <c r="BH70" s="143"/>
      <c r="BI70" s="95"/>
      <c r="BJ70" s="95"/>
      <c r="BK70" s="143"/>
      <c r="BL70" s="95"/>
      <c r="BM70" s="95"/>
      <c r="BN70" s="143"/>
      <c r="BO70" s="95"/>
      <c r="BP70" s="95"/>
      <c r="BQ70" s="143"/>
      <c r="BR70" s="95"/>
      <c r="BS70" s="95"/>
      <c r="BT70" s="92"/>
      <c r="BU70" s="99"/>
      <c r="BV70" s="94"/>
      <c r="BW70" s="95"/>
    </row>
    <row r="71" spans="1:75" ht="16.2" customHeight="1" thickBot="1">
      <c r="A71" s="179"/>
      <c r="B71" s="158" t="s">
        <v>312</v>
      </c>
      <c r="C71" s="159" t="s">
        <v>39</v>
      </c>
      <c r="D71" s="511" t="s">
        <v>199</v>
      </c>
      <c r="E71" s="512" t="s">
        <v>199</v>
      </c>
      <c r="F71" s="513" t="s">
        <v>199</v>
      </c>
      <c r="G71" s="512" t="s">
        <v>199</v>
      </c>
      <c r="H71" s="513" t="s">
        <v>199</v>
      </c>
      <c r="I71" s="512">
        <f>I47/I$44</f>
        <v>4.8411150625215095E-2</v>
      </c>
      <c r="J71" s="513"/>
      <c r="K71" s="512">
        <f>K47/K$44</f>
        <v>8.767717613361134E-2</v>
      </c>
      <c r="L71" s="513"/>
      <c r="M71" s="512">
        <f>M47/M$44</f>
        <v>0.11515659472717638</v>
      </c>
      <c r="N71" s="513"/>
      <c r="O71" s="512">
        <f>O47/O$44</f>
        <v>0.12051895737696341</v>
      </c>
      <c r="P71" s="513"/>
      <c r="Q71" s="512">
        <f>Q47/Q$44</f>
        <v>0.1354070362748899</v>
      </c>
      <c r="R71" s="513"/>
      <c r="S71" s="512">
        <f>S47/S$44</f>
        <v>0.18805667016917837</v>
      </c>
      <c r="T71" s="513"/>
      <c r="U71" s="512">
        <f>U47/U$44</f>
        <v>0.2537272848402749</v>
      </c>
      <c r="V71" s="513"/>
      <c r="W71" s="512">
        <f>W47/W$44</f>
        <v>0.1958612025847371</v>
      </c>
      <c r="X71" s="513"/>
      <c r="Y71" s="143"/>
      <c r="Z71" s="143"/>
      <c r="AA71" s="95"/>
      <c r="AB71" s="95"/>
      <c r="AC71" s="95"/>
      <c r="AD71" s="143"/>
      <c r="AE71" s="95"/>
      <c r="AF71" s="95"/>
      <c r="AG71" s="143"/>
      <c r="AH71" s="95"/>
      <c r="AI71" s="95"/>
      <c r="AJ71" s="143"/>
      <c r="AK71" s="95"/>
      <c r="AL71" s="95"/>
      <c r="AM71" s="143"/>
      <c r="AN71" s="95"/>
      <c r="AO71" s="95"/>
      <c r="AP71" s="143"/>
      <c r="AQ71" s="95"/>
      <c r="AR71" s="95"/>
      <c r="AS71" s="143"/>
      <c r="AT71" s="95"/>
      <c r="AU71" s="95"/>
      <c r="AV71" s="143"/>
      <c r="AW71" s="95"/>
      <c r="AX71" s="95"/>
      <c r="AY71" s="143"/>
      <c r="AZ71" s="95"/>
      <c r="BA71" s="95"/>
      <c r="BB71" s="143"/>
      <c r="BC71" s="95"/>
      <c r="BD71" s="95"/>
      <c r="BE71" s="143"/>
      <c r="BF71" s="95"/>
      <c r="BG71" s="95"/>
      <c r="BH71" s="143"/>
      <c r="BI71" s="95"/>
      <c r="BJ71" s="95"/>
      <c r="BK71" s="143"/>
      <c r="BL71" s="95"/>
      <c r="BM71" s="95"/>
      <c r="BN71" s="143"/>
      <c r="BO71" s="95"/>
      <c r="BP71" s="95"/>
      <c r="BQ71" s="143"/>
      <c r="BR71" s="95"/>
      <c r="BS71" s="95"/>
      <c r="BT71" s="92"/>
      <c r="BU71" s="99"/>
      <c r="BV71" s="100"/>
      <c r="BW71" s="95"/>
    </row>
  </sheetData>
  <autoFilter ref="B3:V48" xr:uid="{9D47194F-556C-41CF-8056-3597F5716320}"/>
  <phoneticPr fontId="3" type="noConversion"/>
  <conditionalFormatting sqref="F1 V1:BU1 F4:F26 Y25:BU26 F28:F50 Z31:AA31 Z32:AC32 Y49:BU50 AA52:AC55 AA56 AC56 AA57:AC71">
    <cfRule type="cellIs" dxfId="61" priority="110" operator="greaterThan">
      <formula>0</formula>
    </cfRule>
    <cfRule type="cellIs" dxfId="60" priority="109" operator="lessThan">
      <formula>0</formula>
    </cfRule>
  </conditionalFormatting>
  <conditionalFormatting sqref="F52:F71">
    <cfRule type="cellIs" dxfId="59" priority="27" operator="greaterThan">
      <formula>0</formula>
    </cfRule>
    <cfRule type="cellIs" dxfId="58" priority="26" operator="lessThan">
      <formula>0</formula>
    </cfRule>
  </conditionalFormatting>
  <conditionalFormatting sqref="H1 J1 L1 N1 P1 R1 T1 J4:J26 L4:L26 N4:N26 P4:P26 R4:R26 T4:T26 V4:V26 H28:H50 J28:J50 L28:L50 N28:N50 P28:P50 R28:R50 T28:T50 V28:V50">
    <cfRule type="cellIs" dxfId="57" priority="102" operator="greaterThan">
      <formula>0</formula>
    </cfRule>
    <cfRule type="cellIs" dxfId="56" priority="101" operator="lessThan">
      <formula>0</formula>
    </cfRule>
  </conditionalFormatting>
  <conditionalFormatting sqref="H4:H26">
    <cfRule type="cellIs" dxfId="55" priority="97" operator="lessThan">
      <formula>0</formula>
    </cfRule>
    <cfRule type="cellIs" dxfId="54" priority="98" operator="greaterThan">
      <formula>0</formula>
    </cfRule>
  </conditionalFormatting>
  <conditionalFormatting sqref="H52:H71 J52:J71 L52:L71 N52:N71 P52:P71 R52:R71 T52:T71 V52:V71">
    <cfRule type="cellIs" dxfId="53" priority="24" operator="lessThan">
      <formula>0</formula>
    </cfRule>
    <cfRule type="cellIs" dxfId="52" priority="25" operator="greaterThan">
      <formula>0</formula>
    </cfRule>
  </conditionalFormatting>
  <conditionalFormatting sqref="W1">
    <cfRule type="cellIs" dxfId="51" priority="11" operator="equal">
      <formula>0</formula>
    </cfRule>
  </conditionalFormatting>
  <conditionalFormatting sqref="X4:X26">
    <cfRule type="cellIs" dxfId="50" priority="14" operator="lessThan">
      <formula>0</formula>
    </cfRule>
    <cfRule type="cellIs" dxfId="49" priority="15" operator="greaterThan">
      <formula>0</formula>
    </cfRule>
  </conditionalFormatting>
  <conditionalFormatting sqref="X28:X50">
    <cfRule type="cellIs" dxfId="48" priority="18" operator="lessThan">
      <formula>0</formula>
    </cfRule>
    <cfRule type="cellIs" dxfId="47" priority="19" operator="greaterThan">
      <formula>0</formula>
    </cfRule>
  </conditionalFormatting>
  <conditionalFormatting sqref="X52:X71">
    <cfRule type="cellIs" dxfId="46" priority="16" operator="lessThan">
      <formula>0</formula>
    </cfRule>
    <cfRule type="cellIs" dxfId="45" priority="17" operator="greaterThan">
      <formula>0</formula>
    </cfRule>
  </conditionalFormatting>
  <conditionalFormatting sqref="Y45:Y46">
    <cfRule type="cellIs" dxfId="44" priority="6" operator="greaterThan">
      <formula>0</formula>
    </cfRule>
    <cfRule type="cellIs" dxfId="43" priority="5" operator="lessThan">
      <formula>0</formula>
    </cfRule>
  </conditionalFormatting>
  <conditionalFormatting sqref="Z35:Z36">
    <cfRule type="cellIs" dxfId="42" priority="55" operator="lessThan">
      <formula>0</formula>
    </cfRule>
    <cfRule type="cellIs" dxfId="41" priority="56" operator="greaterThan">
      <formula>0</formula>
    </cfRule>
  </conditionalFormatting>
  <conditionalFormatting sqref="AA4:AC24">
    <cfRule type="cellIs" dxfId="40" priority="47" operator="lessThan">
      <formula>0</formula>
    </cfRule>
    <cfRule type="cellIs" dxfId="39" priority="48" operator="greaterThan">
      <formula>0</formula>
    </cfRule>
  </conditionalFormatting>
  <conditionalFormatting sqref="AA28:AC31 AE33:AF35 AH33:AI35 AA33:AC48 AE36 AI36 AE37:AF48 AH37:AI48 E72:X1048576">
    <cfRule type="cellIs" dxfId="38" priority="219" operator="greaterThan">
      <formula>0</formula>
    </cfRule>
    <cfRule type="cellIs" dxfId="37" priority="218" operator="lessThan">
      <formula>0</formula>
    </cfRule>
  </conditionalFormatting>
  <conditionalFormatting sqref="AE4:AF24 AH4:AI24 AK4:AL24 AN4:AO24 AQ4:AR24 AT4:AU24 AW4:AX24 AZ4:BA24 BC4:BD24 BF4:BG24 BI4:BJ24 BL4:BM24 BO4:BP24 BR4:BS24 AE28:AF31 AH28:AI31 AK28:AL48 AN28:AO48 AQ28:AR48 AT28:AU48 AW28:AX48 AZ28:BA48 BC28:BD48 BF28:BG48 BI28:BJ48 BL28:BM48 BO28:BP48 BR28:BS48 AE32 AI32">
    <cfRule type="cellIs" dxfId="36" priority="117" operator="lessThan">
      <formula>0</formula>
    </cfRule>
    <cfRule type="cellIs" dxfId="35" priority="118" operator="greaterThan">
      <formula>0</formula>
    </cfRule>
  </conditionalFormatting>
  <conditionalFormatting sqref="AE52:AF71 AH52:AI71">
    <cfRule type="cellIs" dxfId="34" priority="115" operator="lessThan">
      <formula>0</formula>
    </cfRule>
    <cfRule type="cellIs" dxfId="33" priority="116" operator="greaterThan">
      <formula>0</formula>
    </cfRule>
  </conditionalFormatting>
  <conditionalFormatting sqref="AK52:AL71 AN52:AO71 AQ52:AR71 AT52:AU71 AW52:AX71 AZ52:BA71 BC52:BD71 BF52:BG71 BI52:BJ71 BL52:BM71 BO52:BP71 BR52:BS71">
    <cfRule type="cellIs" dxfId="32" priority="30" operator="greaterThan">
      <formula>0</formula>
    </cfRule>
    <cfRule type="cellIs" dxfId="31" priority="29" operator="lessThan">
      <formula>0</formula>
    </cfRule>
  </conditionalFormatting>
  <conditionalFormatting sqref="BV3:BV24">
    <cfRule type="cellIs" dxfId="30" priority="129" operator="equal">
      <formula>0</formula>
    </cfRule>
  </conditionalFormatting>
  <conditionalFormatting sqref="BV27:BV28">
    <cfRule type="cellIs" dxfId="29" priority="113" operator="equal">
      <formula>0</formula>
    </cfRule>
  </conditionalFormatting>
  <conditionalFormatting sqref="BV31">
    <cfRule type="cellIs" dxfId="28" priority="128" operator="equal">
      <formula>0</formula>
    </cfRule>
  </conditionalFormatting>
  <conditionalFormatting sqref="BV34">
    <cfRule type="cellIs" dxfId="27" priority="126" operator="equal">
      <formula>0</formula>
    </cfRule>
  </conditionalFormatting>
  <conditionalFormatting sqref="BV37">
    <cfRule type="cellIs" dxfId="26" priority="127" operator="equal">
      <formula>0</formula>
    </cfRule>
  </conditionalFormatting>
  <conditionalFormatting sqref="BV40">
    <cfRule type="cellIs" dxfId="25" priority="46" operator="equal">
      <formula>0</formula>
    </cfRule>
  </conditionalFormatting>
  <conditionalFormatting sqref="BV43:BV44">
    <cfRule type="cellIs" dxfId="24" priority="114" operator="equal">
      <formula>0</formula>
    </cfRule>
  </conditionalFormatting>
  <conditionalFormatting sqref="BV52">
    <cfRule type="cellIs" dxfId="23" priority="123" operator="equal">
      <formula>0</formula>
    </cfRule>
  </conditionalFormatting>
  <conditionalFormatting sqref="BV55">
    <cfRule type="cellIs" dxfId="22" priority="122" operator="equal">
      <formula>0</formula>
    </cfRule>
  </conditionalFormatting>
  <conditionalFormatting sqref="BV58">
    <cfRule type="cellIs" dxfId="21" priority="119" operator="equal">
      <formula>0</formula>
    </cfRule>
  </conditionalFormatting>
  <conditionalFormatting sqref="BV61">
    <cfRule type="cellIs" dxfId="20" priority="121" operator="equal">
      <formula>0</formula>
    </cfRule>
  </conditionalFormatting>
  <conditionalFormatting sqref="BV64">
    <cfRule type="cellIs" dxfId="19" priority="33" operator="equal">
      <formula>0</formula>
    </cfRule>
  </conditionalFormatting>
  <conditionalFormatting sqref="BV67:BV68">
    <cfRule type="cellIs" dxfId="18" priority="28" operator="equal">
      <formula>0</formula>
    </cfRule>
  </conditionalFormatting>
  <conditionalFormatting sqref="BW4:BW24 BW28:BW48">
    <cfRule type="cellIs" dxfId="17" priority="130" operator="lessThan">
      <formula>0</formula>
    </cfRule>
    <cfRule type="cellIs" dxfId="16" priority="131" operator="greaterThan">
      <formula>0</formula>
    </cfRule>
  </conditionalFormatting>
  <conditionalFormatting sqref="BW52:BW71">
    <cfRule type="cellIs" dxfId="15" priority="31" operator="lessThan">
      <formula>0</formula>
    </cfRule>
    <cfRule type="cellIs" dxfId="14" priority="32" operator="greaterThan">
      <formula>0</formula>
    </cfRule>
  </conditionalFormatting>
  <pageMargins left="0.23622047244094491" right="0.23622047244094491" top="0.74803149606299213" bottom="0.74803149606299213" header="0.31496062992125984" footer="0.31496062992125984"/>
  <pageSetup paperSize="9" scale="65"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C0BFC890B10D5A409D5992D8E9103205" ma:contentTypeVersion="13" ma:contentTypeDescription="새 문서를 만듭니다." ma:contentTypeScope="" ma:versionID="02456811d2340988865d5da6c33f55d0">
  <xsd:schema xmlns:xsd="http://www.w3.org/2001/XMLSchema" xmlns:xs="http://www.w3.org/2001/XMLSchema" xmlns:p="http://schemas.microsoft.com/office/2006/metadata/properties" xmlns:ns2="c64ffd61-c081-42c0-bcae-bdcccf0304c4" xmlns:ns3="80ef5aa2-b88a-4c75-99e8-f43376ee2b42" targetNamespace="http://schemas.microsoft.com/office/2006/metadata/properties" ma:root="true" ma:fieldsID="11bb6a9cebdf2cc0ba054ed1c61607fa" ns2:_="" ns3:_="">
    <xsd:import namespace="c64ffd61-c081-42c0-bcae-bdcccf0304c4"/>
    <xsd:import namespace="80ef5aa2-b88a-4c75-99e8-f43376ee2b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4ffd61-c081-42c0-bcae-bdcccf030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5410372f-e37a-409f-baf7-dae9795ed34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f5aa2-b88a-4c75-99e8-f43376ee2b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ab8d18a-282d-472d-bb52-02b1614080d1}" ma:internalName="TaxCatchAll" ma:showField="CatchAllData" ma:web="80ef5aa2-b88a-4c75-99e8-f43376ee2b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0ef5aa2-b88a-4c75-99e8-f43376ee2b42" xsi:nil="true"/>
    <lcf76f155ced4ddcb4097134ff3c332f xmlns="c64ffd61-c081-42c0-bcae-bdcccf0304c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E1F42-B669-4D1E-BE27-7D4D5E01A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4ffd61-c081-42c0-bcae-bdcccf0304c4"/>
    <ds:schemaRef ds:uri="80ef5aa2-b88a-4c75-99e8-f43376ee2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8DE0BD-6823-4E59-A85F-AECE2DA7EC4A}">
  <ds:schemaRefs>
    <ds:schemaRef ds:uri="http://schemas.microsoft.com/office/2006/metadata/properties"/>
    <ds:schemaRef ds:uri="http://schemas.microsoft.com/office/infopath/2007/PartnerControls"/>
    <ds:schemaRef ds:uri="06037e04-7186-48ae-af5f-19757320bcdd"/>
    <ds:schemaRef ds:uri="755c5863-6822-4905-a534-1d8818298bb7"/>
    <ds:schemaRef ds:uri="80ef5aa2-b88a-4c75-99e8-f43376ee2b42"/>
    <ds:schemaRef ds:uri="c64ffd61-c081-42c0-bcae-bdcccf0304c4"/>
  </ds:schemaRefs>
</ds:datastoreItem>
</file>

<file path=customXml/itemProps3.xml><?xml version="1.0" encoding="utf-8"?>
<ds:datastoreItem xmlns:ds="http://schemas.openxmlformats.org/officeDocument/2006/customXml" ds:itemID="{F5E8A125-0110-45AB-9A91-7494021E82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16</vt:i4>
      </vt:variant>
      <vt:variant>
        <vt:lpstr>이름 지정된 범위</vt:lpstr>
      </vt:variant>
      <vt:variant>
        <vt:i4>11</vt:i4>
      </vt:variant>
    </vt:vector>
  </HeadingPairs>
  <TitlesOfParts>
    <vt:vector size="27" baseType="lpstr">
      <vt:lpstr>Quarterly&gt;&gt;</vt:lpstr>
      <vt:lpstr>IS_Quarterly</vt:lpstr>
      <vt:lpstr>BS_Quarterly</vt:lpstr>
      <vt:lpstr>SG&amp;A_Quarterly</vt:lpstr>
      <vt:lpstr>YTD Quarterly&gt;&gt;</vt:lpstr>
      <vt:lpstr>IS_YTD</vt:lpstr>
      <vt:lpstr>SG&amp;A_YTD</vt:lpstr>
      <vt:lpstr>Annually&gt;&gt;</vt:lpstr>
      <vt:lpstr>IS_Annually</vt:lpstr>
      <vt:lpstr>BS_Annually</vt:lpstr>
      <vt:lpstr>SG&amp;A_Annually</vt:lpstr>
      <vt:lpstr>IR BOOK&gt;&gt;</vt:lpstr>
      <vt:lpstr>PL</vt:lpstr>
      <vt:lpstr>Brand</vt:lpstr>
      <vt:lpstr>SG&amp;A</vt:lpstr>
      <vt:lpstr>BS</vt:lpstr>
      <vt:lpstr>BS_Annually!Print_Area</vt:lpstr>
      <vt:lpstr>BS_Quarterly!Print_Area</vt:lpstr>
      <vt:lpstr>IS_Annually!Print_Area</vt:lpstr>
      <vt:lpstr>IS_Quarterly!Print_Area</vt:lpstr>
      <vt:lpstr>'SG&amp;A_Annually'!Print_Area</vt:lpstr>
      <vt:lpstr>'SG&amp;A_Quarterly'!Print_Area</vt:lpstr>
      <vt:lpstr>BS_Annually!Print_Titles</vt:lpstr>
      <vt:lpstr>BS_Quarterly!Print_Titles</vt:lpstr>
      <vt:lpstr>IS_Annually!Print_Titles</vt:lpstr>
      <vt:lpstr>'SG&amp;A_Annually'!Print_Titles</vt:lpstr>
      <vt:lpstr>'SG&amp;A_Quarterly'!Print_Titles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서정민</cp:lastModifiedBy>
  <cp:revision/>
  <cp:lastPrinted>2025-02-12T23:12:43Z</cp:lastPrinted>
  <dcterms:created xsi:type="dcterms:W3CDTF">2018-02-06T21:15:38Z</dcterms:created>
  <dcterms:modified xsi:type="dcterms:W3CDTF">2025-02-13T02:09:08Z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0x010100C0BFC890B10D5A409D5992D8E9103205</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