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20/Shared Documents/01.01.IR/01.01.02. IR Material/"/>
    </mc:Choice>
  </mc:AlternateContent>
  <xr:revisionPtr revIDLastSave="47" documentId="8_{C9C8FE80-CAF3-4EDB-A45D-C8B6EFE14528}" xr6:coauthVersionLast="47" xr6:coauthVersionMax="47" xr10:uidLastSave="{771EE432-830A-48B6-B37A-48C3EB287783}"/>
  <bookViews>
    <workbookView xWindow="-110" yWindow="-110" windowWidth="25820" windowHeight="15500" tabRatio="902" activeTab="2" xr2:uid="{00000000-000D-0000-FFFF-FFFF00000000}"/>
  </bookViews>
  <sheets>
    <sheet name="Quarterly&gt;&gt;" sheetId="12" r:id="rId1"/>
    <sheet name="IS_Quarterly" sheetId="8" r:id="rId2"/>
    <sheet name="BS_Quarterly" sheetId="4" r:id="rId3"/>
    <sheet name="SG&amp;A_Quarterly" sheetId="10" r:id="rId4"/>
    <sheet name="YTD Quarterly&gt;&gt;" sheetId="23" r:id="rId5"/>
    <sheet name="IS YTD" sheetId="24" r:id="rId6"/>
    <sheet name="SG&amp;A YTD" sheetId="25" r:id="rId7"/>
    <sheet name="Annually&gt;&gt;" sheetId="13" r:id="rId8"/>
    <sheet name="IS_Annually" sheetId="7" r:id="rId9"/>
    <sheet name="BS_Annually" sheetId="11" r:id="rId10"/>
    <sheet name="SG&amp;A_Annually" sheetId="5" r:id="rId11"/>
    <sheet name="IR BOOK&gt;&gt;" sheetId="19" r:id="rId12"/>
    <sheet name="PL" sheetId="20" r:id="rId13"/>
    <sheet name="Brand" sheetId="21" r:id="rId14"/>
    <sheet name="SG&amp;A" sheetId="18" r:id="rId15"/>
    <sheet name="BS" sheetId="22" r:id="rId16"/>
  </sheets>
  <definedNames>
    <definedName name="_xlnm._FilterDatabase" localSheetId="10" hidden="1">'SG&amp;A_Annually'!$A$2:$B$2</definedName>
    <definedName name="_xlnm._FilterDatabase" localSheetId="3" hidden="1">'SG&amp;A_Quarterly'!$A$2:$AU$2</definedName>
    <definedName name="_xlnm.Print_Area" localSheetId="9">BS_Annually!$A$1:$S$46</definedName>
    <definedName name="_xlnm.Print_Area" localSheetId="2">BS_Quarterly!$A$1:$BR$46</definedName>
    <definedName name="_xlnm.Print_Area" localSheetId="8">IS_Annually!$A$1:$V$65</definedName>
    <definedName name="_xlnm.Print_Area" localSheetId="1">IS_Quarterly!$A$1:$CC$64</definedName>
    <definedName name="_xlnm.Print_Area" localSheetId="10">'SG&amp;A_Annually'!$A$1:$P$46</definedName>
    <definedName name="_xlnm.Print_Area" localSheetId="3">'SG&amp;A_Quarterly'!$A$1:$BQ$46</definedName>
    <definedName name="_xlnm.Print_Titles" localSheetId="9">BS_Annually!$B:$C</definedName>
    <definedName name="_xlnm.Print_Titles" localSheetId="2">BS_Quarterly!$B:$C</definedName>
    <definedName name="_xlnm.Print_Titles" localSheetId="8">IS_Annually!$B:$B</definedName>
    <definedName name="_xlnm.Print_Titles" localSheetId="1">IS_Quarterly!#REF!</definedName>
    <definedName name="_xlnm.Print_Titles" localSheetId="10">'SG&amp;A_Annually'!$A:$B</definedName>
    <definedName name="_xlnm.Print_Titles" localSheetId="3">'SG&amp;A_Quarterly'!$A:$B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8" l="1"/>
  <c r="E19" i="18"/>
  <c r="G13" i="18"/>
  <c r="E13" i="18"/>
  <c r="CA7" i="8" l="1"/>
  <c r="CA18" i="8" l="1"/>
  <c r="BP55" i="4"/>
  <c r="G20" i="20"/>
  <c r="E20" i="20"/>
  <c r="G18" i="20"/>
  <c r="E18" i="20"/>
  <c r="G17" i="20"/>
  <c r="E17" i="20"/>
  <c r="G16" i="20"/>
  <c r="E16" i="20"/>
  <c r="G15" i="20"/>
  <c r="E15" i="20"/>
  <c r="G14" i="20"/>
  <c r="E14" i="20"/>
  <c r="G13" i="20"/>
  <c r="E13" i="20"/>
  <c r="G12" i="20"/>
  <c r="E12" i="20"/>
  <c r="H18" i="21" l="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BO3" i="10" l="1"/>
  <c r="BO22" i="8"/>
  <c r="BR22" i="8"/>
  <c r="BU22" i="8"/>
  <c r="AD74" i="21" l="1"/>
  <c r="AC74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AD73" i="21"/>
  <c r="AC73" i="21"/>
  <c r="AB73" i="21"/>
  <c r="AA73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AD71" i="21"/>
  <c r="AC71" i="21"/>
  <c r="AB71" i="21"/>
  <c r="AA71" i="2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AD70" i="21"/>
  <c r="AC70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AD69" i="21"/>
  <c r="AC69" i="21"/>
  <c r="AB69" i="21"/>
  <c r="AA69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AD68" i="21"/>
  <c r="AC68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AD67" i="21"/>
  <c r="AC67" i="21"/>
  <c r="AB67" i="21"/>
  <c r="AA67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AD66" i="2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AD65" i="21"/>
  <c r="AC65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AC65" i="22" l="1"/>
  <c r="AC64" i="22"/>
  <c r="L17" i="22" s="1"/>
  <c r="AC63" i="22"/>
  <c r="AC62" i="22"/>
  <c r="AC61" i="22"/>
  <c r="AC60" i="22"/>
  <c r="AC57" i="22"/>
  <c r="AC56" i="22"/>
  <c r="AC55" i="22"/>
  <c r="AC54" i="22"/>
  <c r="AC53" i="22"/>
  <c r="AC52" i="22"/>
  <c r="AC50" i="22"/>
  <c r="AC49" i="22"/>
  <c r="AC48" i="22"/>
  <c r="AC47" i="22"/>
  <c r="AC46" i="22"/>
  <c r="AC45" i="22"/>
  <c r="AC44" i="22"/>
  <c r="AC41" i="22"/>
  <c r="AC40" i="22"/>
  <c r="AC39" i="22"/>
  <c r="AC38" i="22"/>
  <c r="L10" i="22" s="1"/>
  <c r="AC37" i="22"/>
  <c r="AC36" i="22"/>
  <c r="L9" i="22" s="1"/>
  <c r="AC35" i="22"/>
  <c r="AC34" i="22"/>
  <c r="AC32" i="22"/>
  <c r="AC31" i="22"/>
  <c r="AC30" i="22"/>
  <c r="AC29" i="22"/>
  <c r="L6" i="22" s="1"/>
  <c r="AC28" i="22"/>
  <c r="L7" i="22" s="1"/>
  <c r="AC27" i="22"/>
  <c r="AC26" i="22"/>
  <c r="AC25" i="22"/>
  <c r="AA67" i="18"/>
  <c r="AA114" i="18" s="1"/>
  <c r="AA66" i="18"/>
  <c r="AA113" i="18" s="1"/>
  <c r="AA65" i="18"/>
  <c r="AA112" i="18" s="1"/>
  <c r="AA64" i="18"/>
  <c r="AA63" i="18"/>
  <c r="AA110" i="18" s="1"/>
  <c r="AA62" i="18"/>
  <c r="AA109" i="18" s="1"/>
  <c r="AA61" i="18"/>
  <c r="AA108" i="18" s="1"/>
  <c r="AA60" i="18"/>
  <c r="AA107" i="18" s="1"/>
  <c r="AA59" i="18"/>
  <c r="AA106" i="18" s="1"/>
  <c r="AA58" i="18"/>
  <c r="AA105" i="18" s="1"/>
  <c r="AA57" i="18"/>
  <c r="AA104" i="18" s="1"/>
  <c r="AA56" i="18"/>
  <c r="AA103" i="18" s="1"/>
  <c r="AA55" i="18"/>
  <c r="AA102" i="18" s="1"/>
  <c r="AA54" i="18"/>
  <c r="AA101" i="18" s="1"/>
  <c r="AA53" i="18"/>
  <c r="AA100" i="18" s="1"/>
  <c r="AA52" i="18"/>
  <c r="AA99" i="18" s="1"/>
  <c r="AA51" i="18"/>
  <c r="AA98" i="18" s="1"/>
  <c r="AA50" i="18"/>
  <c r="AA97" i="18" s="1"/>
  <c r="AA49" i="18"/>
  <c r="AA96" i="18" s="1"/>
  <c r="AA48" i="18"/>
  <c r="AA95" i="18" s="1"/>
  <c r="AA47" i="18"/>
  <c r="AA94" i="18" s="1"/>
  <c r="AA46" i="18"/>
  <c r="AA93" i="18" s="1"/>
  <c r="AA45" i="18"/>
  <c r="AA92" i="18" s="1"/>
  <c r="AA41" i="18"/>
  <c r="AA88" i="18" s="1"/>
  <c r="AA39" i="18"/>
  <c r="AA86" i="18" s="1"/>
  <c r="AA37" i="18"/>
  <c r="AA84" i="18" s="1"/>
  <c r="AA35" i="18"/>
  <c r="AA82" i="18" s="1"/>
  <c r="AA33" i="18"/>
  <c r="AA80" i="18" s="1"/>
  <c r="AA31" i="18"/>
  <c r="AA78" i="18" s="1"/>
  <c r="AA29" i="18"/>
  <c r="AA76" i="18" s="1"/>
  <c r="AA27" i="18"/>
  <c r="AA74" i="18" s="1"/>
  <c r="AE34" i="21"/>
  <c r="AE33" i="21"/>
  <c r="AE32" i="21"/>
  <c r="AE51" i="21" s="1"/>
  <c r="AE31" i="21"/>
  <c r="AE50" i="21" s="1"/>
  <c r="AE30" i="21"/>
  <c r="AE49" i="21" s="1"/>
  <c r="AE29" i="21"/>
  <c r="AE48" i="21" s="1"/>
  <c r="AE28" i="21"/>
  <c r="AE47" i="21" s="1"/>
  <c r="AE27" i="21"/>
  <c r="AE46" i="21" s="1"/>
  <c r="AE26" i="21"/>
  <c r="AE45" i="21" s="1"/>
  <c r="AE24" i="21"/>
  <c r="AE43" i="21" s="1"/>
  <c r="AE23" i="21"/>
  <c r="AE42" i="21" s="1"/>
  <c r="AE42" i="20"/>
  <c r="AE40" i="20"/>
  <c r="AE39" i="20"/>
  <c r="AE38" i="20"/>
  <c r="AE37" i="20"/>
  <c r="D15" i="20" s="1"/>
  <c r="AE36" i="20"/>
  <c r="D14" i="20" s="1"/>
  <c r="AE35" i="20"/>
  <c r="D13" i="20" s="1"/>
  <c r="AE34" i="20"/>
  <c r="D12" i="20" s="1"/>
  <c r="AE30" i="20"/>
  <c r="AE53" i="20" s="1"/>
  <c r="AE26" i="20"/>
  <c r="AE49" i="20" s="1"/>
  <c r="AE25" i="20"/>
  <c r="AE48" i="20" s="1"/>
  <c r="CA42" i="8"/>
  <c r="AE37" i="21" s="1"/>
  <c r="CA41" i="8"/>
  <c r="CC41" i="8" s="1"/>
  <c r="CA30" i="8"/>
  <c r="AE25" i="21" s="1"/>
  <c r="AE44" i="21" s="1"/>
  <c r="CA27" i="8"/>
  <c r="AE22" i="21" s="1"/>
  <c r="AE41" i="21" s="1"/>
  <c r="CA10" i="8"/>
  <c r="AE31" i="20" s="1"/>
  <c r="CC7" i="8"/>
  <c r="BO20" i="10"/>
  <c r="BQ20" i="10" s="1"/>
  <c r="BO7" i="10"/>
  <c r="AA30" i="18" s="1"/>
  <c r="AA77" i="18" s="1"/>
  <c r="BQ44" i="10"/>
  <c r="BQ43" i="10"/>
  <c r="BQ42" i="10"/>
  <c r="BP42" i="10"/>
  <c r="BQ41" i="10"/>
  <c r="BP41" i="10"/>
  <c r="BQ40" i="10"/>
  <c r="BP40" i="10"/>
  <c r="BQ39" i="10"/>
  <c r="BP39" i="10"/>
  <c r="BQ38" i="10"/>
  <c r="BP38" i="10"/>
  <c r="BQ37" i="10"/>
  <c r="BP37" i="10"/>
  <c r="BQ36" i="10"/>
  <c r="BP36" i="10"/>
  <c r="BQ35" i="10"/>
  <c r="BP35" i="10"/>
  <c r="BQ34" i="10"/>
  <c r="BP34" i="10"/>
  <c r="BQ33" i="10"/>
  <c r="BP33" i="10"/>
  <c r="BQ32" i="10"/>
  <c r="BP32" i="10"/>
  <c r="BQ31" i="10"/>
  <c r="BP31" i="10"/>
  <c r="BQ30" i="10"/>
  <c r="BP30" i="10"/>
  <c r="BQ29" i="10"/>
  <c r="BP29" i="10"/>
  <c r="BQ28" i="10"/>
  <c r="BP28" i="10"/>
  <c r="BQ27" i="10"/>
  <c r="BP27" i="10"/>
  <c r="BQ26" i="10"/>
  <c r="BP26" i="10"/>
  <c r="BQ25" i="10"/>
  <c r="BP25" i="10"/>
  <c r="BQ24" i="10"/>
  <c r="BP24" i="10"/>
  <c r="BQ23" i="10"/>
  <c r="BQ22" i="10"/>
  <c r="BP22" i="10"/>
  <c r="BO19" i="10"/>
  <c r="AA42" i="18" s="1"/>
  <c r="AA89" i="18" s="1"/>
  <c r="BQ18" i="10"/>
  <c r="BP18" i="10"/>
  <c r="BO17" i="10"/>
  <c r="AA40" i="18" s="1"/>
  <c r="AA87" i="18" s="1"/>
  <c r="BQ16" i="10"/>
  <c r="BP16" i="10"/>
  <c r="BO15" i="10"/>
  <c r="AA38" i="18" s="1"/>
  <c r="AA85" i="18" s="1"/>
  <c r="BQ14" i="10"/>
  <c r="BP14" i="10"/>
  <c r="BO13" i="10"/>
  <c r="AA36" i="18" s="1"/>
  <c r="AA83" i="18" s="1"/>
  <c r="BQ12" i="10"/>
  <c r="BP12" i="10"/>
  <c r="BQ10" i="10"/>
  <c r="BP10" i="10"/>
  <c r="BO9" i="10"/>
  <c r="AA32" i="18" s="1"/>
  <c r="AA79" i="18" s="1"/>
  <c r="BQ8" i="10"/>
  <c r="BP8" i="10"/>
  <c r="BQ6" i="10"/>
  <c r="BP6" i="10"/>
  <c r="BO5" i="10"/>
  <c r="AA28" i="18" s="1"/>
  <c r="AA75" i="18" s="1"/>
  <c r="BQ4" i="10"/>
  <c r="BP4" i="10"/>
  <c r="BQ3" i="10"/>
  <c r="BP70" i="4"/>
  <c r="BP65" i="4"/>
  <c r="BP62" i="4"/>
  <c r="BP58" i="4"/>
  <c r="BP50" i="4"/>
  <c r="BR45" i="4"/>
  <c r="BR44" i="4"/>
  <c r="BQ44" i="4"/>
  <c r="BR43" i="4"/>
  <c r="BQ43" i="4"/>
  <c r="BR42" i="4"/>
  <c r="BQ42" i="4"/>
  <c r="BR41" i="4"/>
  <c r="BQ41" i="4"/>
  <c r="BR40" i="4"/>
  <c r="BQ40" i="4"/>
  <c r="BP39" i="4"/>
  <c r="BP38" i="4" s="1"/>
  <c r="AC58" i="22" s="1"/>
  <c r="L18" i="22" s="1"/>
  <c r="BR37" i="4"/>
  <c r="BQ37" i="4"/>
  <c r="BR36" i="4"/>
  <c r="BQ36" i="4"/>
  <c r="BR35" i="4"/>
  <c r="BQ35" i="4"/>
  <c r="BR34" i="4"/>
  <c r="BQ34" i="4"/>
  <c r="BR33" i="4"/>
  <c r="BQ33" i="4"/>
  <c r="BR32" i="4"/>
  <c r="BQ32" i="4"/>
  <c r="BP31" i="4"/>
  <c r="AC51" i="22" s="1"/>
  <c r="L14" i="22" s="1"/>
  <c r="BR30" i="4"/>
  <c r="BQ30" i="4"/>
  <c r="BR29" i="4"/>
  <c r="BQ29" i="4"/>
  <c r="BR28" i="4"/>
  <c r="BQ28" i="4"/>
  <c r="BR27" i="4"/>
  <c r="BQ27" i="4"/>
  <c r="BR26" i="4"/>
  <c r="BQ26" i="4"/>
  <c r="BR25" i="4"/>
  <c r="BQ25" i="4"/>
  <c r="BR24" i="4"/>
  <c r="BQ24" i="4"/>
  <c r="BP23" i="4"/>
  <c r="AC43" i="22" s="1"/>
  <c r="L13" i="22" s="1"/>
  <c r="BR21" i="4"/>
  <c r="BQ21" i="4"/>
  <c r="BR20" i="4"/>
  <c r="BQ20" i="4"/>
  <c r="BR19" i="4"/>
  <c r="BQ19" i="4"/>
  <c r="BR18" i="4"/>
  <c r="BQ18" i="4"/>
  <c r="BR17" i="4"/>
  <c r="BQ17" i="4"/>
  <c r="BR16" i="4"/>
  <c r="BQ16" i="4"/>
  <c r="BR15" i="4"/>
  <c r="BQ15" i="4"/>
  <c r="BR14" i="4"/>
  <c r="BQ14" i="4"/>
  <c r="BP13" i="4"/>
  <c r="BR12" i="4"/>
  <c r="BQ12" i="4"/>
  <c r="BR11" i="4"/>
  <c r="BQ11" i="4"/>
  <c r="BR10" i="4"/>
  <c r="BQ10" i="4"/>
  <c r="BR9" i="4"/>
  <c r="BQ9" i="4"/>
  <c r="BR8" i="4"/>
  <c r="BQ8" i="4"/>
  <c r="BR7" i="4"/>
  <c r="BQ7" i="4"/>
  <c r="BR6" i="4"/>
  <c r="BQ6" i="4"/>
  <c r="BR5" i="4"/>
  <c r="BQ5" i="4"/>
  <c r="BP4" i="4"/>
  <c r="CA6" i="8"/>
  <c r="AE27" i="20" s="1"/>
  <c r="CC43" i="8"/>
  <c r="CB43" i="8"/>
  <c r="CC39" i="8"/>
  <c r="CB39" i="8"/>
  <c r="CC38" i="8"/>
  <c r="CB38" i="8"/>
  <c r="CC37" i="8"/>
  <c r="CB37" i="8"/>
  <c r="CC36" i="8"/>
  <c r="CC35" i="8"/>
  <c r="CB35" i="8"/>
  <c r="CC34" i="8"/>
  <c r="CB34" i="8"/>
  <c r="CC33" i="8"/>
  <c r="CC32" i="8"/>
  <c r="CB32" i="8"/>
  <c r="CC31" i="8"/>
  <c r="CB31" i="8"/>
  <c r="CC29" i="8"/>
  <c r="CB29" i="8"/>
  <c r="CC28" i="8"/>
  <c r="CB28" i="8"/>
  <c r="CC26" i="8"/>
  <c r="CB26" i="8"/>
  <c r="CA26" i="8"/>
  <c r="CA47" i="8" s="1"/>
  <c r="CC21" i="8"/>
  <c r="CA20" i="8"/>
  <c r="AE41" i="20" s="1"/>
  <c r="CC19" i="8"/>
  <c r="CB19" i="8"/>
  <c r="CC18" i="8"/>
  <c r="CC17" i="8"/>
  <c r="CC16" i="8"/>
  <c r="CB16" i="8"/>
  <c r="CC15" i="8"/>
  <c r="CB15" i="8"/>
  <c r="CC14" i="8"/>
  <c r="CB14" i="8"/>
  <c r="CC13" i="8"/>
  <c r="CB13" i="8"/>
  <c r="CC9" i="8"/>
  <c r="CB9" i="8"/>
  <c r="CC5" i="8"/>
  <c r="CB5" i="8"/>
  <c r="CC4" i="8"/>
  <c r="CB4" i="8"/>
  <c r="AA111" i="18" l="1"/>
  <c r="D13" i="18"/>
  <c r="AE62" i="20"/>
  <c r="D17" i="20"/>
  <c r="AE63" i="20"/>
  <c r="D18" i="20"/>
  <c r="AE61" i="20"/>
  <c r="D16" i="20"/>
  <c r="H15" i="20"/>
  <c r="F15" i="20"/>
  <c r="H14" i="20"/>
  <c r="F14" i="20"/>
  <c r="H13" i="20"/>
  <c r="F13" i="20"/>
  <c r="H12" i="20"/>
  <c r="F12" i="20"/>
  <c r="AC59" i="22"/>
  <c r="AC33" i="22"/>
  <c r="L8" i="22" s="1"/>
  <c r="L5" i="22"/>
  <c r="AC24" i="22"/>
  <c r="L4" i="22" s="1"/>
  <c r="AA43" i="18"/>
  <c r="AE53" i="21"/>
  <c r="AE56" i="21"/>
  <c r="CC42" i="8"/>
  <c r="AA26" i="18"/>
  <c r="AA73" i="18" s="1"/>
  <c r="AE52" i="21"/>
  <c r="D14" i="21"/>
  <c r="AE50" i="20"/>
  <c r="AE64" i="20"/>
  <c r="AE54" i="20"/>
  <c r="CC27" i="8"/>
  <c r="CA40" i="8"/>
  <c r="AE35" i="21" s="1"/>
  <c r="AE28" i="20"/>
  <c r="AE51" i="20" s="1"/>
  <c r="AE52" i="20" s="1"/>
  <c r="AE36" i="21"/>
  <c r="AE55" i="21" s="1"/>
  <c r="CA11" i="8"/>
  <c r="CA22" i="8" s="1"/>
  <c r="BP20" i="10"/>
  <c r="CC30" i="8"/>
  <c r="CA8" i="8"/>
  <c r="BO21" i="10"/>
  <c r="AA44" i="18" s="1"/>
  <c r="AA91" i="18" s="1"/>
  <c r="BO11" i="10"/>
  <c r="AA34" i="18" s="1"/>
  <c r="AA81" i="18" s="1"/>
  <c r="BO45" i="10"/>
  <c r="AA68" i="18" s="1"/>
  <c r="AA115" i="18" s="1"/>
  <c r="BP71" i="4"/>
  <c r="BP63" i="4"/>
  <c r="BP56" i="4"/>
  <c r="BP22" i="4"/>
  <c r="BP3" i="4"/>
  <c r="AA90" i="18" l="1"/>
  <c r="D19" i="18"/>
  <c r="CA23" i="8"/>
  <c r="AE44" i="20" s="1"/>
  <c r="AE43" i="20"/>
  <c r="CC22" i="8"/>
  <c r="F17" i="20"/>
  <c r="H17" i="20"/>
  <c r="F18" i="20"/>
  <c r="H18" i="20"/>
  <c r="F16" i="20"/>
  <c r="H16" i="20"/>
  <c r="AC23" i="22"/>
  <c r="L11" i="22" s="1"/>
  <c r="BP47" i="4"/>
  <c r="AC42" i="22"/>
  <c r="L15" i="22" s="1"/>
  <c r="BP46" i="4"/>
  <c r="AC66" i="22" s="1"/>
  <c r="L19" i="22" s="1"/>
  <c r="CA59" i="8"/>
  <c r="CA62" i="8"/>
  <c r="CA53" i="8"/>
  <c r="CA52" i="8"/>
  <c r="CA61" i="8"/>
  <c r="AE54" i="21"/>
  <c r="AE72" i="21"/>
  <c r="AE68" i="21"/>
  <c r="AE70" i="21"/>
  <c r="AE66" i="21"/>
  <c r="AE64" i="21"/>
  <c r="AE62" i="21"/>
  <c r="AE60" i="21"/>
  <c r="AE73" i="21"/>
  <c r="AE69" i="21"/>
  <c r="AE67" i="21"/>
  <c r="AE63" i="21"/>
  <c r="AE59" i="21"/>
  <c r="AE65" i="21"/>
  <c r="AE61" i="21"/>
  <c r="AE74" i="21"/>
  <c r="CA63" i="8"/>
  <c r="CA57" i="8"/>
  <c r="AE71" i="21"/>
  <c r="CA51" i="8"/>
  <c r="CA50" i="8"/>
  <c r="CA58" i="8"/>
  <c r="CA54" i="8"/>
  <c r="CA56" i="8"/>
  <c r="CA60" i="8"/>
  <c r="AE29" i="20"/>
  <c r="CA48" i="8"/>
  <c r="CC40" i="8"/>
  <c r="CC11" i="8"/>
  <c r="CA12" i="8"/>
  <c r="AE33" i="20" s="1"/>
  <c r="AE32" i="20"/>
  <c r="AE55" i="20" s="1"/>
  <c r="AE56" i="20" s="1"/>
  <c r="CA64" i="8"/>
  <c r="CA49" i="8"/>
  <c r="CA55" i="8"/>
  <c r="BO46" i="10"/>
  <c r="AA69" i="18" s="1"/>
  <c r="AA116" i="18" s="1"/>
  <c r="BQ45" i="10"/>
  <c r="BP45" i="10"/>
  <c r="AE66" i="20" l="1"/>
  <c r="AE67" i="20" s="1"/>
  <c r="D20" i="20"/>
  <c r="T27" i="7"/>
  <c r="T41" i="7"/>
  <c r="T36" i="7"/>
  <c r="T33" i="7"/>
  <c r="T30" i="7"/>
  <c r="N20" i="5"/>
  <c r="F20" i="20" l="1"/>
  <c r="H20" i="20"/>
  <c r="T42" i="7"/>
  <c r="T40" i="7" l="1"/>
  <c r="AB25" i="22"/>
  <c r="AB26" i="22"/>
  <c r="Q70" i="11"/>
  <c r="Q65" i="11"/>
  <c r="Q71" i="11" s="1"/>
  <c r="Q62" i="11"/>
  <c r="Q58" i="11"/>
  <c r="Q63" i="11" s="1"/>
  <c r="Q55" i="11"/>
  <c r="Q56" i="11" s="1"/>
  <c r="Q50" i="11"/>
  <c r="Q39" i="11"/>
  <c r="Q38" i="11" s="1"/>
  <c r="Q31" i="11"/>
  <c r="Q23" i="11"/>
  <c r="Q22" i="11"/>
  <c r="Q13" i="11"/>
  <c r="Q3" i="11" s="1"/>
  <c r="Q4" i="11"/>
  <c r="BL20" i="10"/>
  <c r="BL3" i="10"/>
  <c r="BP3" i="10" s="1"/>
  <c r="CB21" i="8" l="1"/>
  <c r="BZ21" i="8"/>
  <c r="BY21" i="8"/>
  <c r="Q46" i="11"/>
  <c r="AB65" i="22"/>
  <c r="AB64" i="22"/>
  <c r="K17" i="22" s="1"/>
  <c r="AB63" i="22"/>
  <c r="AB62" i="22"/>
  <c r="AB61" i="22"/>
  <c r="AB60" i="22"/>
  <c r="AB57" i="22"/>
  <c r="AB56" i="22"/>
  <c r="AB55" i="22"/>
  <c r="AB54" i="22"/>
  <c r="AB53" i="22"/>
  <c r="AB52" i="22"/>
  <c r="AB50" i="22"/>
  <c r="AB49" i="22"/>
  <c r="AB48" i="22"/>
  <c r="AB47" i="22"/>
  <c r="AB46" i="22"/>
  <c r="AB45" i="22"/>
  <c r="AB44" i="22"/>
  <c r="AB41" i="22"/>
  <c r="AB40" i="22"/>
  <c r="AB39" i="22"/>
  <c r="AB38" i="22"/>
  <c r="K10" i="22" s="1"/>
  <c r="AB37" i="22"/>
  <c r="AB36" i="22"/>
  <c r="K9" i="22" s="1"/>
  <c r="AB35" i="22"/>
  <c r="AB34" i="22"/>
  <c r="AB32" i="22"/>
  <c r="AB31" i="22"/>
  <c r="AB30" i="22"/>
  <c r="AB29" i="22"/>
  <c r="K6" i="22" s="1"/>
  <c r="AB28" i="22"/>
  <c r="K7" i="22" s="1"/>
  <c r="AB27" i="22"/>
  <c r="K5" i="22" s="1"/>
  <c r="BM70" i="4"/>
  <c r="BM65" i="4"/>
  <c r="BQ65" i="4" s="1"/>
  <c r="BM62" i="4"/>
  <c r="BM58" i="4"/>
  <c r="BQ58" i="4" s="1"/>
  <c r="BM55" i="4"/>
  <c r="BM50" i="4"/>
  <c r="BQ50" i="4" s="1"/>
  <c r="BM39" i="4"/>
  <c r="BM31" i="4"/>
  <c r="BM23" i="4"/>
  <c r="BQ23" i="4" s="1"/>
  <c r="BM13" i="4"/>
  <c r="BM4" i="4"/>
  <c r="BQ4" i="4" s="1"/>
  <c r="BM38" i="4" l="1"/>
  <c r="BQ39" i="4"/>
  <c r="AB33" i="22"/>
  <c r="K8" i="22" s="1"/>
  <c r="BQ13" i="4"/>
  <c r="AB51" i="22"/>
  <c r="K14" i="22" s="1"/>
  <c r="BQ31" i="4"/>
  <c r="AB59" i="22"/>
  <c r="BM22" i="4"/>
  <c r="AB43" i="22"/>
  <c r="K13" i="22" s="1"/>
  <c r="BM3" i="4"/>
  <c r="AB24" i="22"/>
  <c r="K4" i="22" s="1"/>
  <c r="BM71" i="4"/>
  <c r="BM63" i="4"/>
  <c r="BM56" i="4"/>
  <c r="BJ65" i="4"/>
  <c r="AC50" i="4"/>
  <c r="AC55" i="4"/>
  <c r="AC58" i="4"/>
  <c r="AC62" i="4"/>
  <c r="AC63" i="4"/>
  <c r="AC65" i="4"/>
  <c r="AC70" i="4"/>
  <c r="AC71" i="4"/>
  <c r="AB23" i="22" l="1"/>
  <c r="K11" i="22" s="1"/>
  <c r="BQ3" i="4"/>
  <c r="AB58" i="22"/>
  <c r="K18" i="22" s="1"/>
  <c r="BQ38" i="4"/>
  <c r="AB42" i="22"/>
  <c r="K15" i="22" s="1"/>
  <c r="BQ22" i="4"/>
  <c r="BM46" i="4"/>
  <c r="AC56" i="4"/>
  <c r="AB66" i="22" l="1"/>
  <c r="K19" i="22" s="1"/>
  <c r="BQ46" i="4"/>
  <c r="N3" i="5"/>
  <c r="T21" i="7"/>
  <c r="T19" i="7"/>
  <c r="T16" i="7"/>
  <c r="T15" i="7"/>
  <c r="T14" i="7"/>
  <c r="T13" i="7"/>
  <c r="T9" i="7"/>
  <c r="T5" i="7"/>
  <c r="T4" i="7"/>
  <c r="N21" i="5" l="1"/>
  <c r="N7" i="5"/>
  <c r="N9" i="5"/>
  <c r="N11" i="5"/>
  <c r="N13" i="5"/>
  <c r="N15" i="5"/>
  <c r="N17" i="5"/>
  <c r="N19" i="5"/>
  <c r="AC43" i="20"/>
  <c r="AB43" i="20"/>
  <c r="AA43" i="20"/>
  <c r="AA66" i="20" s="1"/>
  <c r="AD42" i="20"/>
  <c r="AC42" i="20"/>
  <c r="AB42" i="20"/>
  <c r="AA42" i="20"/>
  <c r="AD40" i="20"/>
  <c r="AC40" i="20"/>
  <c r="AB40" i="20"/>
  <c r="AA40" i="20"/>
  <c r="AC39" i="20"/>
  <c r="AB39" i="20"/>
  <c r="AA39" i="20"/>
  <c r="AA62" i="20" s="1"/>
  <c r="AC38" i="20"/>
  <c r="AB38" i="20"/>
  <c r="AA38" i="20"/>
  <c r="AA61" i="20" s="1"/>
  <c r="AD37" i="20"/>
  <c r="AC37" i="20"/>
  <c r="AB37" i="20"/>
  <c r="AA37" i="20"/>
  <c r="AD36" i="20"/>
  <c r="AC36" i="20"/>
  <c r="AB36" i="20"/>
  <c r="AA36" i="20"/>
  <c r="AD35" i="20"/>
  <c r="AC35" i="20"/>
  <c r="AB35" i="20"/>
  <c r="AA35" i="20"/>
  <c r="AD34" i="20"/>
  <c r="AC34" i="20"/>
  <c r="AB34" i="20"/>
  <c r="AA34" i="20"/>
  <c r="AC32" i="20"/>
  <c r="AB32" i="20"/>
  <c r="AA32" i="20"/>
  <c r="AA55" i="20" s="1"/>
  <c r="AD30" i="20"/>
  <c r="AC30" i="20"/>
  <c r="AB30" i="20"/>
  <c r="AA30" i="20"/>
  <c r="AA53" i="20" s="1"/>
  <c r="AC28" i="20"/>
  <c r="AB28" i="20"/>
  <c r="AA28" i="20"/>
  <c r="AA51" i="20" s="1"/>
  <c r="AD26" i="20"/>
  <c r="AC26" i="20"/>
  <c r="AB26" i="20"/>
  <c r="AA26" i="20"/>
  <c r="AA49" i="20" s="1"/>
  <c r="AA25" i="20"/>
  <c r="AA48" i="20" s="1"/>
  <c r="AB25" i="20"/>
  <c r="AC25" i="20"/>
  <c r="K28" i="18"/>
  <c r="K30" i="18"/>
  <c r="K32" i="18"/>
  <c r="K79" i="18" s="1"/>
  <c r="K34" i="18"/>
  <c r="K36" i="18"/>
  <c r="K83" i="18" s="1"/>
  <c r="K38" i="18"/>
  <c r="K85" i="18" s="1"/>
  <c r="K40" i="18"/>
  <c r="K87" i="18" s="1"/>
  <c r="K88" i="18"/>
  <c r="K80" i="18"/>
  <c r="G5" i="18"/>
  <c r="Y67" i="18"/>
  <c r="X67" i="18"/>
  <c r="W67" i="18"/>
  <c r="W114" i="18" s="1"/>
  <c r="Y66" i="18"/>
  <c r="X66" i="18"/>
  <c r="W66" i="18"/>
  <c r="W113" i="18" s="1"/>
  <c r="Y65" i="18"/>
  <c r="X65" i="18"/>
  <c r="W65" i="18"/>
  <c r="W112" i="18" s="1"/>
  <c r="Y64" i="18"/>
  <c r="X64" i="18"/>
  <c r="W64" i="18"/>
  <c r="Y63" i="18"/>
  <c r="X63" i="18"/>
  <c r="W63" i="18"/>
  <c r="W110" i="18" s="1"/>
  <c r="Y62" i="18"/>
  <c r="X62" i="18"/>
  <c r="W62" i="18"/>
  <c r="W109" i="18" s="1"/>
  <c r="Y61" i="18"/>
  <c r="X61" i="18"/>
  <c r="W61" i="18"/>
  <c r="W108" i="18" s="1"/>
  <c r="Y60" i="18"/>
  <c r="X60" i="18"/>
  <c r="W60" i="18"/>
  <c r="W107" i="18" s="1"/>
  <c r="Y59" i="18"/>
  <c r="X59" i="18"/>
  <c r="W59" i="18"/>
  <c r="W106" i="18" s="1"/>
  <c r="Y58" i="18"/>
  <c r="X58" i="18"/>
  <c r="W58" i="18"/>
  <c r="W105" i="18" s="1"/>
  <c r="Y57" i="18"/>
  <c r="X57" i="18"/>
  <c r="W57" i="18"/>
  <c r="W104" i="18" s="1"/>
  <c r="Y56" i="18"/>
  <c r="X56" i="18"/>
  <c r="W56" i="18"/>
  <c r="Y55" i="18"/>
  <c r="X55" i="18"/>
  <c r="W55" i="18"/>
  <c r="W102" i="18" s="1"/>
  <c r="Y54" i="18"/>
  <c r="X54" i="18"/>
  <c r="W54" i="18"/>
  <c r="W101" i="18" s="1"/>
  <c r="Y53" i="18"/>
  <c r="X53" i="18"/>
  <c r="W53" i="18"/>
  <c r="W100" i="18" s="1"/>
  <c r="Y52" i="18"/>
  <c r="X52" i="18"/>
  <c r="W52" i="18"/>
  <c r="W99" i="18" s="1"/>
  <c r="Y51" i="18"/>
  <c r="X51" i="18"/>
  <c r="W51" i="18"/>
  <c r="W98" i="18" s="1"/>
  <c r="Y50" i="18"/>
  <c r="X50" i="18"/>
  <c r="W50" i="18"/>
  <c r="W97" i="18" s="1"/>
  <c r="Y49" i="18"/>
  <c r="X49" i="18"/>
  <c r="W49" i="18"/>
  <c r="W96" i="18" s="1"/>
  <c r="Y48" i="18"/>
  <c r="X48" i="18"/>
  <c r="W48" i="18"/>
  <c r="Y47" i="18"/>
  <c r="X47" i="18"/>
  <c r="W47" i="18"/>
  <c r="W94" i="18" s="1"/>
  <c r="Y46" i="18"/>
  <c r="X46" i="18"/>
  <c r="W46" i="18"/>
  <c r="W93" i="18" s="1"/>
  <c r="Y45" i="18"/>
  <c r="X45" i="18"/>
  <c r="W45" i="18"/>
  <c r="W92" i="18" s="1"/>
  <c r="Y41" i="18"/>
  <c r="X41" i="18"/>
  <c r="W41" i="18"/>
  <c r="Y39" i="18"/>
  <c r="X39" i="18"/>
  <c r="W39" i="18"/>
  <c r="Y37" i="18"/>
  <c r="X37" i="18"/>
  <c r="W37" i="18"/>
  <c r="Y35" i="18"/>
  <c r="X35" i="18"/>
  <c r="W35" i="18"/>
  <c r="Y33" i="18"/>
  <c r="X33" i="18"/>
  <c r="W33" i="18"/>
  <c r="W80" i="18" s="1"/>
  <c r="Y31" i="18"/>
  <c r="X31" i="18"/>
  <c r="W31" i="18"/>
  <c r="W78" i="18" s="1"/>
  <c r="Y29" i="18"/>
  <c r="X29" i="18"/>
  <c r="W29" i="18"/>
  <c r="W76" i="18" s="1"/>
  <c r="Y27" i="18"/>
  <c r="X27" i="18"/>
  <c r="W27" i="18"/>
  <c r="W74" i="18" s="1"/>
  <c r="W26" i="18"/>
  <c r="W73" i="18" s="1"/>
  <c r="X26" i="18"/>
  <c r="Y26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1" i="18"/>
  <c r="Z39" i="18"/>
  <c r="Z37" i="18"/>
  <c r="Z35" i="18"/>
  <c r="Z33" i="18"/>
  <c r="Z31" i="18"/>
  <c r="Z29" i="18"/>
  <c r="Z26" i="18"/>
  <c r="W111" i="18"/>
  <c r="W103" i="18"/>
  <c r="W95" i="18"/>
  <c r="W86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0" i="18"/>
  <c r="S88" i="18"/>
  <c r="S86" i="18"/>
  <c r="S84" i="18"/>
  <c r="S82" i="18"/>
  <c r="S80" i="18"/>
  <c r="S78" i="18"/>
  <c r="S76" i="18"/>
  <c r="S74" i="18"/>
  <c r="S73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0" i="18"/>
  <c r="O88" i="18"/>
  <c r="O86" i="18"/>
  <c r="O84" i="18"/>
  <c r="O82" i="18"/>
  <c r="O80" i="18"/>
  <c r="O78" i="18"/>
  <c r="O76" i="18"/>
  <c r="O74" i="18"/>
  <c r="O73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0" i="18"/>
  <c r="K86" i="18"/>
  <c r="K84" i="18"/>
  <c r="K82" i="18"/>
  <c r="K81" i="18"/>
  <c r="K78" i="18"/>
  <c r="K77" i="18"/>
  <c r="K76" i="18"/>
  <c r="K75" i="18"/>
  <c r="K74" i="18"/>
  <c r="K73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0" i="18"/>
  <c r="G88" i="18"/>
  <c r="G86" i="18"/>
  <c r="G84" i="18"/>
  <c r="G82" i="18"/>
  <c r="G80" i="18"/>
  <c r="G78" i="18"/>
  <c r="G76" i="18"/>
  <c r="G74" i="18"/>
  <c r="G73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0" i="18"/>
  <c r="C88" i="18"/>
  <c r="C86" i="18"/>
  <c r="C84" i="18"/>
  <c r="C82" i="18"/>
  <c r="C80" i="18"/>
  <c r="C78" i="18"/>
  <c r="C76" i="18"/>
  <c r="C74" i="18"/>
  <c r="C73" i="18"/>
  <c r="G10" i="21"/>
  <c r="AC37" i="21"/>
  <c r="AB37" i="21"/>
  <c r="AA37" i="21"/>
  <c r="AA56" i="21" s="1"/>
  <c r="AC36" i="21"/>
  <c r="AB36" i="21"/>
  <c r="AA36" i="21"/>
  <c r="AC35" i="21"/>
  <c r="AB35" i="21"/>
  <c r="AA35" i="21"/>
  <c r="AA54" i="21" s="1"/>
  <c r="AD34" i="21"/>
  <c r="AC34" i="21"/>
  <c r="AB34" i="21"/>
  <c r="AA34" i="21"/>
  <c r="AA53" i="21" s="1"/>
  <c r="AD33" i="21"/>
  <c r="AC33" i="21"/>
  <c r="AB33" i="21"/>
  <c r="AA33" i="21"/>
  <c r="AA52" i="21" s="1"/>
  <c r="AD32" i="21"/>
  <c r="AC32" i="21"/>
  <c r="AB32" i="21"/>
  <c r="AA32" i="21"/>
  <c r="AA51" i="21" s="1"/>
  <c r="AC31" i="21"/>
  <c r="AB31" i="21"/>
  <c r="AA31" i="21"/>
  <c r="AA50" i="21" s="1"/>
  <c r="AD30" i="21"/>
  <c r="G11" i="21" s="1"/>
  <c r="AC30" i="21"/>
  <c r="AB30" i="21"/>
  <c r="AA30" i="21"/>
  <c r="AA49" i="21" s="1"/>
  <c r="AD29" i="21"/>
  <c r="AC29" i="21"/>
  <c r="AB29" i="21"/>
  <c r="AA29" i="21"/>
  <c r="AA48" i="21" s="1"/>
  <c r="AC28" i="21"/>
  <c r="AB28" i="21"/>
  <c r="AA28" i="21"/>
  <c r="AA47" i="21" s="1"/>
  <c r="AD27" i="21"/>
  <c r="AC27" i="21"/>
  <c r="AB27" i="21"/>
  <c r="AA27" i="21"/>
  <c r="AA46" i="21" s="1"/>
  <c r="AD26" i="21"/>
  <c r="AC26" i="21"/>
  <c r="AB26" i="21"/>
  <c r="AA26" i="21"/>
  <c r="AA45" i="21" s="1"/>
  <c r="AC25" i="21"/>
  <c r="AB25" i="21"/>
  <c r="AA25" i="21"/>
  <c r="AA44" i="21" s="1"/>
  <c r="AD24" i="21"/>
  <c r="AC24" i="21"/>
  <c r="AB24" i="21"/>
  <c r="AA24" i="21"/>
  <c r="AA43" i="21" s="1"/>
  <c r="AD23" i="21"/>
  <c r="G4" i="21" s="1"/>
  <c r="AC23" i="21"/>
  <c r="AB23" i="21"/>
  <c r="AA23" i="21"/>
  <c r="AA42" i="21" s="1"/>
  <c r="AC22" i="21"/>
  <c r="AB22" i="21"/>
  <c r="AA22" i="21"/>
  <c r="AA41" i="21" s="1"/>
  <c r="AA55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AD25" i="20"/>
  <c r="G3" i="20" s="1"/>
  <c r="G8" i="20"/>
  <c r="G4" i="20"/>
  <c r="D4" i="20"/>
  <c r="D3" i="20"/>
  <c r="AA63" i="20"/>
  <c r="W66" i="20"/>
  <c r="W63" i="20"/>
  <c r="W62" i="20"/>
  <c r="W61" i="20"/>
  <c r="W55" i="20"/>
  <c r="W53" i="20"/>
  <c r="W51" i="20"/>
  <c r="W49" i="20"/>
  <c r="W48" i="20"/>
  <c r="S66" i="20"/>
  <c r="S63" i="20"/>
  <c r="S62" i="20"/>
  <c r="S61" i="20"/>
  <c r="S55" i="20"/>
  <c r="S53" i="20"/>
  <c r="S51" i="20"/>
  <c r="S49" i="20"/>
  <c r="S48" i="20"/>
  <c r="O66" i="20"/>
  <c r="O63" i="20"/>
  <c r="O62" i="20"/>
  <c r="O61" i="20"/>
  <c r="O55" i="20"/>
  <c r="O53" i="20"/>
  <c r="O51" i="20"/>
  <c r="O49" i="20"/>
  <c r="O48" i="20"/>
  <c r="K66" i="20"/>
  <c r="K63" i="20"/>
  <c r="K62" i="20"/>
  <c r="K61" i="20"/>
  <c r="K55" i="20"/>
  <c r="K53" i="20"/>
  <c r="K51" i="20"/>
  <c r="K49" i="20"/>
  <c r="K48" i="20"/>
  <c r="G66" i="20"/>
  <c r="G63" i="20"/>
  <c r="G62" i="20"/>
  <c r="G61" i="20"/>
  <c r="G55" i="20"/>
  <c r="G53" i="20"/>
  <c r="G51" i="20"/>
  <c r="G49" i="20"/>
  <c r="G48" i="20"/>
  <c r="G9" i="20" l="1"/>
  <c r="D21" i="20"/>
  <c r="D19" i="20"/>
  <c r="D5" i="20"/>
  <c r="G5" i="20"/>
  <c r="G19" i="20"/>
  <c r="G21" i="20"/>
  <c r="E4" i="20"/>
  <c r="H3" i="20"/>
  <c r="H4" i="20"/>
  <c r="D11" i="21"/>
  <c r="E13" i="21"/>
  <c r="E15" i="21"/>
  <c r="D5" i="21"/>
  <c r="E7" i="21"/>
  <c r="D3" i="21"/>
  <c r="E5" i="21"/>
  <c r="D16" i="21"/>
  <c r="E11" i="21"/>
  <c r="D10" i="21"/>
  <c r="D12" i="21"/>
  <c r="E14" i="21"/>
  <c r="G5" i="21"/>
  <c r="G13" i="21"/>
  <c r="D9" i="21"/>
  <c r="D8" i="21"/>
  <c r="E10" i="21"/>
  <c r="G14" i="21"/>
  <c r="D4" i="21"/>
  <c r="D6" i="21"/>
  <c r="E8" i="21"/>
  <c r="D17" i="21"/>
  <c r="G7" i="21"/>
  <c r="G15" i="21"/>
  <c r="D7" i="21"/>
  <c r="D18" i="21"/>
  <c r="E4" i="21"/>
  <c r="D13" i="21"/>
  <c r="D15" i="21"/>
  <c r="G8" i="21"/>
  <c r="E5" i="18"/>
  <c r="D6" i="20"/>
  <c r="D7" i="20" s="1"/>
  <c r="D8" i="20"/>
  <c r="D9" i="20" s="1"/>
  <c r="E8" i="20"/>
  <c r="E3" i="20"/>
  <c r="D10" i="20"/>
  <c r="K56" i="20"/>
  <c r="W30" i="18"/>
  <c r="X40" i="18"/>
  <c r="X36" i="18"/>
  <c r="W38" i="18"/>
  <c r="Y32" i="18"/>
  <c r="K64" i="20"/>
  <c r="K50" i="20"/>
  <c r="W56" i="20"/>
  <c r="K67" i="20"/>
  <c r="K52" i="20"/>
  <c r="G56" i="20"/>
  <c r="K54" i="20"/>
  <c r="AA56" i="20"/>
  <c r="AA54" i="20"/>
  <c r="W42" i="18"/>
  <c r="Y42" i="18"/>
  <c r="Y38" i="18"/>
  <c r="X30" i="18"/>
  <c r="Y30" i="18"/>
  <c r="W34" i="18"/>
  <c r="D17" i="18"/>
  <c r="W84" i="18"/>
  <c r="Y34" i="18"/>
  <c r="X38" i="18"/>
  <c r="W88" i="18"/>
  <c r="W32" i="18"/>
  <c r="W36" i="18"/>
  <c r="W40" i="18"/>
  <c r="Y36" i="18"/>
  <c r="Y40" i="18"/>
  <c r="X32" i="18"/>
  <c r="D9" i="18"/>
  <c r="O64" i="20"/>
  <c r="O50" i="20"/>
  <c r="W64" i="20"/>
  <c r="O52" i="20"/>
  <c r="O54" i="20"/>
  <c r="O56" i="20"/>
  <c r="G67" i="20"/>
  <c r="O67" i="20"/>
  <c r="S64" i="20"/>
  <c r="S67" i="20"/>
  <c r="S50" i="20"/>
  <c r="W67" i="20"/>
  <c r="S52" i="20"/>
  <c r="W50" i="20"/>
  <c r="G54" i="20"/>
  <c r="G50" i="20"/>
  <c r="S54" i="20"/>
  <c r="W52" i="20"/>
  <c r="S56" i="20"/>
  <c r="W54" i="20"/>
  <c r="X42" i="18"/>
  <c r="X34" i="18"/>
  <c r="AA50" i="20"/>
  <c r="AA52" i="20"/>
  <c r="AA67" i="20"/>
  <c r="AA64" i="20"/>
  <c r="E7" i="18"/>
  <c r="E15" i="18"/>
  <c r="D3" i="18"/>
  <c r="D11" i="18"/>
  <c r="G7" i="18"/>
  <c r="G15" i="18"/>
  <c r="E9" i="18"/>
  <c r="E17" i="18"/>
  <c r="D5" i="18"/>
  <c r="G9" i="18"/>
  <c r="G17" i="18"/>
  <c r="D14" i="18"/>
  <c r="E11" i="18"/>
  <c r="D7" i="18"/>
  <c r="D15" i="18"/>
  <c r="G3" i="18"/>
  <c r="G11" i="18"/>
  <c r="D16" i="18"/>
  <c r="W82" i="18"/>
  <c r="G52" i="20"/>
  <c r="G64" i="20"/>
  <c r="H17" i="18" l="1"/>
  <c r="F17" i="18"/>
  <c r="H13" i="18"/>
  <c r="F13" i="18"/>
  <c r="H3" i="18"/>
  <c r="F5" i="18"/>
  <c r="H5" i="18"/>
  <c r="H11" i="18"/>
  <c r="F11" i="18"/>
  <c r="H15" i="18"/>
  <c r="F15" i="18"/>
  <c r="F7" i="18"/>
  <c r="H7" i="18"/>
  <c r="H9" i="18"/>
  <c r="F9" i="18"/>
  <c r="F4" i="20"/>
  <c r="E5" i="20"/>
  <c r="E9" i="20"/>
  <c r="H5" i="20"/>
  <c r="F5" i="20"/>
  <c r="H9" i="20"/>
  <c r="F9" i="20"/>
  <c r="H19" i="20"/>
  <c r="F3" i="20"/>
  <c r="E19" i="20"/>
  <c r="F19" i="20" s="1"/>
  <c r="E21" i="20"/>
  <c r="F21" i="20" s="1"/>
  <c r="H21" i="20"/>
  <c r="H8" i="20"/>
  <c r="F8" i="20"/>
  <c r="D11" i="20"/>
  <c r="D6" i="18"/>
  <c r="D8" i="18"/>
  <c r="D18" i="18"/>
  <c r="D12" i="18"/>
  <c r="D10" i="18"/>
  <c r="BL19" i="10"/>
  <c r="BL17" i="10"/>
  <c r="BL15" i="10"/>
  <c r="BL13" i="10"/>
  <c r="BL11" i="10"/>
  <c r="BL9" i="10"/>
  <c r="BL7" i="10"/>
  <c r="BN44" i="10"/>
  <c r="BN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N22" i="10"/>
  <c r="BM22" i="10"/>
  <c r="BN18" i="10"/>
  <c r="BM18" i="10"/>
  <c r="BN16" i="10"/>
  <c r="BM16" i="10"/>
  <c r="BN14" i="10"/>
  <c r="BM14" i="10"/>
  <c r="BN12" i="10"/>
  <c r="BM12" i="10"/>
  <c r="BN10" i="10"/>
  <c r="BM10" i="10"/>
  <c r="BN8" i="10"/>
  <c r="BM8" i="10"/>
  <c r="BN6" i="10"/>
  <c r="BM6" i="10"/>
  <c r="BN3" i="10"/>
  <c r="BM3" i="10"/>
  <c r="Z43" i="18" l="1"/>
  <c r="BL21" i="10"/>
  <c r="Z44" i="18" l="1"/>
  <c r="R22" i="8"/>
  <c r="R21" i="8"/>
  <c r="R19" i="8"/>
  <c r="R18" i="8"/>
  <c r="Q21" i="8"/>
  <c r="K18" i="8"/>
  <c r="N18" i="8"/>
  <c r="Q18" i="8"/>
  <c r="O21" i="8"/>
  <c r="N21" i="8"/>
  <c r="L21" i="8"/>
  <c r="K21" i="8"/>
  <c r="I21" i="8"/>
  <c r="H21" i="8"/>
  <c r="BB21" i="8"/>
  <c r="BA21" i="8"/>
  <c r="AY21" i="8"/>
  <c r="AX21" i="8"/>
  <c r="AV21" i="8"/>
  <c r="AU21" i="8"/>
  <c r="AS21" i="8"/>
  <c r="AR21" i="8"/>
  <c r="AP21" i="8"/>
  <c r="AO21" i="8"/>
  <c r="AM21" i="8"/>
  <c r="AL21" i="8"/>
  <c r="AJ21" i="8"/>
  <c r="AI21" i="8"/>
  <c r="AG21" i="8"/>
  <c r="AF21" i="8"/>
  <c r="AD21" i="8"/>
  <c r="AC21" i="8"/>
  <c r="AA21" i="8"/>
  <c r="Z21" i="8"/>
  <c r="X21" i="8"/>
  <c r="W21" i="8"/>
  <c r="U21" i="8"/>
  <c r="T21" i="8"/>
  <c r="BN21" i="8"/>
  <c r="BM21" i="8"/>
  <c r="BK21" i="8"/>
  <c r="BJ21" i="8"/>
  <c r="BH21" i="8"/>
  <c r="BG21" i="8"/>
  <c r="BE21" i="8"/>
  <c r="BD21" i="8"/>
  <c r="BZ39" i="8"/>
  <c r="BZ43" i="8"/>
  <c r="BY43" i="8"/>
  <c r="BY39" i="8"/>
  <c r="BZ38" i="8"/>
  <c r="BY38" i="8"/>
  <c r="BZ37" i="8"/>
  <c r="BY37" i="8"/>
  <c r="BZ35" i="8"/>
  <c r="BY35" i="8"/>
  <c r="BZ34" i="8"/>
  <c r="BY34" i="8"/>
  <c r="BZ32" i="8"/>
  <c r="BY32" i="8"/>
  <c r="BZ31" i="8"/>
  <c r="BY31" i="8"/>
  <c r="BZ29" i="8"/>
  <c r="BY29" i="8"/>
  <c r="BZ28" i="8"/>
  <c r="BY28" i="8"/>
  <c r="BY4" i="8"/>
  <c r="BZ16" i="8"/>
  <c r="BY16" i="8"/>
  <c r="BZ15" i="8"/>
  <c r="BY15" i="8"/>
  <c r="BZ14" i="8"/>
  <c r="BY14" i="8"/>
  <c r="BZ13" i="8"/>
  <c r="BY13" i="8"/>
  <c r="BZ9" i="8"/>
  <c r="BY9" i="8"/>
  <c r="BZ5" i="8"/>
  <c r="BY5" i="8"/>
  <c r="BZ4" i="8"/>
  <c r="BX42" i="8"/>
  <c r="BX41" i="8"/>
  <c r="CB41" i="8" s="1"/>
  <c r="BX33" i="8"/>
  <c r="BX36" i="8"/>
  <c r="BX27" i="8"/>
  <c r="BX30" i="8"/>
  <c r="R17" i="8"/>
  <c r="L18" i="8"/>
  <c r="I18" i="8"/>
  <c r="O18" i="8" s="1"/>
  <c r="H18" i="8"/>
  <c r="AD18" i="8"/>
  <c r="AC18" i="8"/>
  <c r="AA18" i="8"/>
  <c r="Z18" i="8"/>
  <c r="X18" i="8"/>
  <c r="AF18" i="8"/>
  <c r="AJ18" i="8"/>
  <c r="AI18" i="8"/>
  <c r="AM18" i="8"/>
  <c r="AL18" i="8"/>
  <c r="AP18" i="8"/>
  <c r="AO18" i="8"/>
  <c r="BB18" i="8"/>
  <c r="BA18" i="8"/>
  <c r="AY18" i="8"/>
  <c r="AX18" i="8"/>
  <c r="AV18" i="8"/>
  <c r="AU18" i="8"/>
  <c r="AS18" i="8"/>
  <c r="AR18" i="8"/>
  <c r="BK18" i="8"/>
  <c r="BJ18" i="8"/>
  <c r="BH18" i="8"/>
  <c r="BG18" i="8"/>
  <c r="BE18" i="8"/>
  <c r="BD18" i="8"/>
  <c r="BN18" i="8"/>
  <c r="BM18" i="8"/>
  <c r="I19" i="7"/>
  <c r="I17" i="7"/>
  <c r="E20" i="18" l="1"/>
  <c r="AD25" i="21"/>
  <c r="CB30" i="8"/>
  <c r="BZ36" i="8"/>
  <c r="CB36" i="8"/>
  <c r="AD28" i="21"/>
  <c r="CB33" i="8"/>
  <c r="AD37" i="21"/>
  <c r="CB42" i="8"/>
  <c r="AD22" i="21"/>
  <c r="CB27" i="8"/>
  <c r="AD36" i="21"/>
  <c r="BX40" i="8"/>
  <c r="CB40" i="8" s="1"/>
  <c r="BY33" i="8"/>
  <c r="BZ33" i="8"/>
  <c r="BZ30" i="8"/>
  <c r="BY30" i="8"/>
  <c r="BZ27" i="8"/>
  <c r="BY27" i="8"/>
  <c r="BY42" i="8"/>
  <c r="BZ42" i="8"/>
  <c r="BY36" i="8"/>
  <c r="BY41" i="8"/>
  <c r="BZ41" i="8"/>
  <c r="AD31" i="21"/>
  <c r="T18" i="8"/>
  <c r="AG18" i="8"/>
  <c r="W18" i="8"/>
  <c r="U18" i="8"/>
  <c r="E18" i="21" l="1"/>
  <c r="G18" i="21"/>
  <c r="E6" i="21"/>
  <c r="G6" i="21"/>
  <c r="E9" i="21"/>
  <c r="G9" i="21"/>
  <c r="E17" i="21"/>
  <c r="G17" i="21"/>
  <c r="E3" i="21"/>
  <c r="G3" i="21"/>
  <c r="E12" i="21"/>
  <c r="G12" i="21"/>
  <c r="AD35" i="21"/>
  <c r="BX54" i="8"/>
  <c r="BZ40" i="8"/>
  <c r="BY40" i="8"/>
  <c r="C66" i="20"/>
  <c r="C63" i="20"/>
  <c r="C62" i="20"/>
  <c r="C61" i="20"/>
  <c r="C55" i="20"/>
  <c r="C53" i="20"/>
  <c r="C51" i="20"/>
  <c r="C49" i="20"/>
  <c r="C48" i="20"/>
  <c r="W18" i="25"/>
  <c r="X18" i="25" s="1"/>
  <c r="S18" i="25"/>
  <c r="T18" i="25" s="1"/>
  <c r="O18" i="25"/>
  <c r="P18" i="25" s="1"/>
  <c r="K18" i="25"/>
  <c r="L18" i="25" s="1"/>
  <c r="G18" i="25"/>
  <c r="W16" i="25"/>
  <c r="X16" i="25" s="1"/>
  <c r="S16" i="25"/>
  <c r="T16" i="25" s="1"/>
  <c r="O16" i="25"/>
  <c r="O17" i="25" s="1"/>
  <c r="K16" i="25"/>
  <c r="L16" i="25" s="1"/>
  <c r="G16" i="25"/>
  <c r="H16" i="25" s="1"/>
  <c r="W14" i="25"/>
  <c r="X14" i="25" s="1"/>
  <c r="S14" i="25"/>
  <c r="T14" i="25" s="1"/>
  <c r="O14" i="25"/>
  <c r="O15" i="25" s="1"/>
  <c r="K14" i="25"/>
  <c r="L14" i="25" s="1"/>
  <c r="G14" i="25"/>
  <c r="W12" i="25"/>
  <c r="X12" i="25" s="1"/>
  <c r="S12" i="25"/>
  <c r="T12" i="25" s="1"/>
  <c r="O12" i="25"/>
  <c r="P12" i="25" s="1"/>
  <c r="K12" i="25"/>
  <c r="L12" i="25" s="1"/>
  <c r="G12" i="25"/>
  <c r="H12" i="25" s="1"/>
  <c r="W10" i="25"/>
  <c r="S10" i="25"/>
  <c r="T10" i="25" s="1"/>
  <c r="O10" i="25"/>
  <c r="K10" i="25"/>
  <c r="L10" i="25" s="1"/>
  <c r="G10" i="25"/>
  <c r="G11" i="25" s="1"/>
  <c r="S9" i="25"/>
  <c r="W8" i="25"/>
  <c r="X8" i="25" s="1"/>
  <c r="S8" i="25"/>
  <c r="T8" i="25" s="1"/>
  <c r="O8" i="25"/>
  <c r="K8" i="25"/>
  <c r="L8" i="25" s="1"/>
  <c r="G8" i="25"/>
  <c r="H8" i="25" s="1"/>
  <c r="S7" i="25"/>
  <c r="K7" i="25"/>
  <c r="W6" i="25"/>
  <c r="X6" i="25" s="1"/>
  <c r="S6" i="25"/>
  <c r="T6" i="25" s="1"/>
  <c r="O6" i="25"/>
  <c r="K6" i="25"/>
  <c r="L6" i="25" s="1"/>
  <c r="G6" i="25"/>
  <c r="H6" i="25" s="1"/>
  <c r="W44" i="25"/>
  <c r="X44" i="25" s="1"/>
  <c r="Y44" i="25" s="1"/>
  <c r="Z44" i="25" s="1"/>
  <c r="S44" i="25"/>
  <c r="T44" i="25" s="1"/>
  <c r="U44" i="25" s="1"/>
  <c r="V44" i="25" s="1"/>
  <c r="O44" i="25"/>
  <c r="P44" i="25" s="1"/>
  <c r="Q44" i="25" s="1"/>
  <c r="R44" i="25" s="1"/>
  <c r="K44" i="25"/>
  <c r="L44" i="25" s="1"/>
  <c r="M44" i="25" s="1"/>
  <c r="N44" i="25" s="1"/>
  <c r="G44" i="25"/>
  <c r="H44" i="25" s="1"/>
  <c r="I44" i="25" s="1"/>
  <c r="J44" i="25" s="1"/>
  <c r="W43" i="25"/>
  <c r="X43" i="25" s="1"/>
  <c r="Y43" i="25" s="1"/>
  <c r="Z43" i="25" s="1"/>
  <c r="S43" i="25"/>
  <c r="T43" i="25" s="1"/>
  <c r="U43" i="25" s="1"/>
  <c r="V43" i="25" s="1"/>
  <c r="O43" i="25"/>
  <c r="P43" i="25" s="1"/>
  <c r="Q43" i="25" s="1"/>
  <c r="R43" i="25" s="1"/>
  <c r="K43" i="25"/>
  <c r="L43" i="25" s="1"/>
  <c r="M43" i="25" s="1"/>
  <c r="N43" i="25" s="1"/>
  <c r="G43" i="25"/>
  <c r="H43" i="25" s="1"/>
  <c r="I43" i="25" s="1"/>
  <c r="J43" i="25" s="1"/>
  <c r="W42" i="25"/>
  <c r="X42" i="25" s="1"/>
  <c r="Y42" i="25" s="1"/>
  <c r="Z42" i="25" s="1"/>
  <c r="S42" i="25"/>
  <c r="T42" i="25" s="1"/>
  <c r="U42" i="25" s="1"/>
  <c r="V42" i="25" s="1"/>
  <c r="O42" i="25"/>
  <c r="P42" i="25" s="1"/>
  <c r="Q42" i="25" s="1"/>
  <c r="R42" i="25" s="1"/>
  <c r="K42" i="25"/>
  <c r="L42" i="25" s="1"/>
  <c r="M42" i="25" s="1"/>
  <c r="N42" i="25" s="1"/>
  <c r="G42" i="25"/>
  <c r="H42" i="25" s="1"/>
  <c r="I42" i="25" s="1"/>
  <c r="J42" i="25" s="1"/>
  <c r="W41" i="25"/>
  <c r="X41" i="25" s="1"/>
  <c r="Y41" i="25" s="1"/>
  <c r="Z41" i="25" s="1"/>
  <c r="S41" i="25"/>
  <c r="T41" i="25" s="1"/>
  <c r="U41" i="25" s="1"/>
  <c r="V41" i="25" s="1"/>
  <c r="O41" i="25"/>
  <c r="P41" i="25" s="1"/>
  <c r="Q41" i="25" s="1"/>
  <c r="R41" i="25" s="1"/>
  <c r="K41" i="25"/>
  <c r="L41" i="25" s="1"/>
  <c r="M41" i="25" s="1"/>
  <c r="N41" i="25" s="1"/>
  <c r="G41" i="25"/>
  <c r="H41" i="25" s="1"/>
  <c r="I41" i="25" s="1"/>
  <c r="J41" i="25" s="1"/>
  <c r="W40" i="25"/>
  <c r="X40" i="25" s="1"/>
  <c r="Y40" i="25" s="1"/>
  <c r="Z40" i="25" s="1"/>
  <c r="S40" i="25"/>
  <c r="T40" i="25" s="1"/>
  <c r="U40" i="25" s="1"/>
  <c r="V40" i="25" s="1"/>
  <c r="O40" i="25"/>
  <c r="P40" i="25" s="1"/>
  <c r="Q40" i="25" s="1"/>
  <c r="R40" i="25" s="1"/>
  <c r="K40" i="25"/>
  <c r="L40" i="25" s="1"/>
  <c r="M40" i="25" s="1"/>
  <c r="N40" i="25" s="1"/>
  <c r="G40" i="25"/>
  <c r="H40" i="25" s="1"/>
  <c r="I40" i="25" s="1"/>
  <c r="J40" i="25" s="1"/>
  <c r="W39" i="25"/>
  <c r="X39" i="25" s="1"/>
  <c r="Y39" i="25" s="1"/>
  <c r="Z39" i="25" s="1"/>
  <c r="S39" i="25"/>
  <c r="T39" i="25" s="1"/>
  <c r="U39" i="25" s="1"/>
  <c r="V39" i="25" s="1"/>
  <c r="O39" i="25"/>
  <c r="P39" i="25" s="1"/>
  <c r="Q39" i="25" s="1"/>
  <c r="R39" i="25" s="1"/>
  <c r="K39" i="25"/>
  <c r="L39" i="25" s="1"/>
  <c r="M39" i="25" s="1"/>
  <c r="N39" i="25" s="1"/>
  <c r="G39" i="25"/>
  <c r="H39" i="25" s="1"/>
  <c r="I39" i="25" s="1"/>
  <c r="J39" i="25" s="1"/>
  <c r="W38" i="25"/>
  <c r="X38" i="25" s="1"/>
  <c r="Y38" i="25" s="1"/>
  <c r="Z38" i="25" s="1"/>
  <c r="S38" i="25"/>
  <c r="T38" i="25" s="1"/>
  <c r="U38" i="25" s="1"/>
  <c r="V38" i="25" s="1"/>
  <c r="O38" i="25"/>
  <c r="P38" i="25" s="1"/>
  <c r="Q38" i="25" s="1"/>
  <c r="R38" i="25" s="1"/>
  <c r="K38" i="25"/>
  <c r="L38" i="25" s="1"/>
  <c r="M38" i="25" s="1"/>
  <c r="N38" i="25" s="1"/>
  <c r="G38" i="25"/>
  <c r="H38" i="25" s="1"/>
  <c r="I38" i="25" s="1"/>
  <c r="J38" i="25" s="1"/>
  <c r="W37" i="25"/>
  <c r="X37" i="25" s="1"/>
  <c r="Y37" i="25" s="1"/>
  <c r="Z37" i="25" s="1"/>
  <c r="S37" i="25"/>
  <c r="T37" i="25" s="1"/>
  <c r="U37" i="25" s="1"/>
  <c r="V37" i="25" s="1"/>
  <c r="O37" i="25"/>
  <c r="P37" i="25" s="1"/>
  <c r="Q37" i="25" s="1"/>
  <c r="R37" i="25" s="1"/>
  <c r="K37" i="25"/>
  <c r="L37" i="25" s="1"/>
  <c r="M37" i="25" s="1"/>
  <c r="N37" i="25" s="1"/>
  <c r="G37" i="25"/>
  <c r="H37" i="25" s="1"/>
  <c r="I37" i="25" s="1"/>
  <c r="J37" i="25" s="1"/>
  <c r="W36" i="25"/>
  <c r="X36" i="25" s="1"/>
  <c r="Y36" i="25" s="1"/>
  <c r="Z36" i="25" s="1"/>
  <c r="S36" i="25"/>
  <c r="T36" i="25" s="1"/>
  <c r="U36" i="25" s="1"/>
  <c r="V36" i="25" s="1"/>
  <c r="O36" i="25"/>
  <c r="P36" i="25" s="1"/>
  <c r="Q36" i="25" s="1"/>
  <c r="R36" i="25" s="1"/>
  <c r="K36" i="25"/>
  <c r="L36" i="25" s="1"/>
  <c r="M36" i="25" s="1"/>
  <c r="N36" i="25" s="1"/>
  <c r="G36" i="25"/>
  <c r="H36" i="25" s="1"/>
  <c r="I36" i="25" s="1"/>
  <c r="J36" i="25" s="1"/>
  <c r="W35" i="25"/>
  <c r="X35" i="25" s="1"/>
  <c r="Y35" i="25" s="1"/>
  <c r="Z35" i="25" s="1"/>
  <c r="S35" i="25"/>
  <c r="T35" i="25" s="1"/>
  <c r="U35" i="25" s="1"/>
  <c r="V35" i="25" s="1"/>
  <c r="O35" i="25"/>
  <c r="P35" i="25" s="1"/>
  <c r="Q35" i="25" s="1"/>
  <c r="R35" i="25" s="1"/>
  <c r="K35" i="25"/>
  <c r="L35" i="25" s="1"/>
  <c r="M35" i="25" s="1"/>
  <c r="N35" i="25" s="1"/>
  <c r="G35" i="25"/>
  <c r="H35" i="25" s="1"/>
  <c r="I35" i="25" s="1"/>
  <c r="J35" i="25" s="1"/>
  <c r="W34" i="25"/>
  <c r="X34" i="25" s="1"/>
  <c r="Y34" i="25" s="1"/>
  <c r="Z34" i="25" s="1"/>
  <c r="S34" i="25"/>
  <c r="T34" i="25" s="1"/>
  <c r="U34" i="25" s="1"/>
  <c r="V34" i="25" s="1"/>
  <c r="O34" i="25"/>
  <c r="P34" i="25" s="1"/>
  <c r="Q34" i="25" s="1"/>
  <c r="R34" i="25" s="1"/>
  <c r="K34" i="25"/>
  <c r="L34" i="25" s="1"/>
  <c r="M34" i="25" s="1"/>
  <c r="N34" i="25" s="1"/>
  <c r="G34" i="25"/>
  <c r="H34" i="25" s="1"/>
  <c r="I34" i="25" s="1"/>
  <c r="J34" i="25" s="1"/>
  <c r="W33" i="25"/>
  <c r="X33" i="25" s="1"/>
  <c r="Y33" i="25" s="1"/>
  <c r="Z33" i="25" s="1"/>
  <c r="S33" i="25"/>
  <c r="T33" i="25" s="1"/>
  <c r="U33" i="25" s="1"/>
  <c r="V33" i="25" s="1"/>
  <c r="O33" i="25"/>
  <c r="P33" i="25" s="1"/>
  <c r="Q33" i="25" s="1"/>
  <c r="R33" i="25" s="1"/>
  <c r="K33" i="25"/>
  <c r="L33" i="25" s="1"/>
  <c r="M33" i="25" s="1"/>
  <c r="N33" i="25" s="1"/>
  <c r="G33" i="25"/>
  <c r="H33" i="25" s="1"/>
  <c r="I33" i="25" s="1"/>
  <c r="J33" i="25" s="1"/>
  <c r="W32" i="25"/>
  <c r="X32" i="25" s="1"/>
  <c r="Y32" i="25" s="1"/>
  <c r="Z32" i="25" s="1"/>
  <c r="S32" i="25"/>
  <c r="T32" i="25" s="1"/>
  <c r="U32" i="25" s="1"/>
  <c r="V32" i="25" s="1"/>
  <c r="O32" i="25"/>
  <c r="P32" i="25" s="1"/>
  <c r="Q32" i="25" s="1"/>
  <c r="R32" i="25" s="1"/>
  <c r="K32" i="25"/>
  <c r="L32" i="25" s="1"/>
  <c r="M32" i="25" s="1"/>
  <c r="N32" i="25" s="1"/>
  <c r="G32" i="25"/>
  <c r="H32" i="25" s="1"/>
  <c r="I32" i="25" s="1"/>
  <c r="J32" i="25" s="1"/>
  <c r="W31" i="25"/>
  <c r="X31" i="25" s="1"/>
  <c r="Y31" i="25" s="1"/>
  <c r="Z31" i="25" s="1"/>
  <c r="S31" i="25"/>
  <c r="T31" i="25" s="1"/>
  <c r="U31" i="25" s="1"/>
  <c r="V31" i="25" s="1"/>
  <c r="O31" i="25"/>
  <c r="P31" i="25" s="1"/>
  <c r="Q31" i="25" s="1"/>
  <c r="R31" i="25" s="1"/>
  <c r="K31" i="25"/>
  <c r="L31" i="25" s="1"/>
  <c r="M31" i="25" s="1"/>
  <c r="N31" i="25" s="1"/>
  <c r="G31" i="25"/>
  <c r="H31" i="25" s="1"/>
  <c r="I31" i="25" s="1"/>
  <c r="J31" i="25" s="1"/>
  <c r="W30" i="25"/>
  <c r="X30" i="25" s="1"/>
  <c r="Y30" i="25" s="1"/>
  <c r="Z30" i="25" s="1"/>
  <c r="S30" i="25"/>
  <c r="T30" i="25" s="1"/>
  <c r="U30" i="25" s="1"/>
  <c r="V30" i="25" s="1"/>
  <c r="O30" i="25"/>
  <c r="P30" i="25" s="1"/>
  <c r="Q30" i="25" s="1"/>
  <c r="R30" i="25" s="1"/>
  <c r="K30" i="25"/>
  <c r="L30" i="25" s="1"/>
  <c r="M30" i="25" s="1"/>
  <c r="N30" i="25" s="1"/>
  <c r="G30" i="25"/>
  <c r="H30" i="25" s="1"/>
  <c r="I30" i="25" s="1"/>
  <c r="J30" i="25" s="1"/>
  <c r="W29" i="25"/>
  <c r="X29" i="25" s="1"/>
  <c r="Y29" i="25" s="1"/>
  <c r="Z29" i="25" s="1"/>
  <c r="S29" i="25"/>
  <c r="T29" i="25" s="1"/>
  <c r="U29" i="25" s="1"/>
  <c r="V29" i="25" s="1"/>
  <c r="O29" i="25"/>
  <c r="P29" i="25" s="1"/>
  <c r="Q29" i="25" s="1"/>
  <c r="R29" i="25" s="1"/>
  <c r="K29" i="25"/>
  <c r="L29" i="25" s="1"/>
  <c r="M29" i="25" s="1"/>
  <c r="N29" i="25" s="1"/>
  <c r="G29" i="25"/>
  <c r="H29" i="25" s="1"/>
  <c r="I29" i="25" s="1"/>
  <c r="J29" i="25" s="1"/>
  <c r="W28" i="25"/>
  <c r="X28" i="25" s="1"/>
  <c r="Y28" i="25" s="1"/>
  <c r="Z28" i="25" s="1"/>
  <c r="S28" i="25"/>
  <c r="T28" i="25" s="1"/>
  <c r="U28" i="25" s="1"/>
  <c r="V28" i="25" s="1"/>
  <c r="O28" i="25"/>
  <c r="P28" i="25" s="1"/>
  <c r="Q28" i="25" s="1"/>
  <c r="R28" i="25" s="1"/>
  <c r="K28" i="25"/>
  <c r="L28" i="25" s="1"/>
  <c r="M28" i="25" s="1"/>
  <c r="N28" i="25" s="1"/>
  <c r="H28" i="25"/>
  <c r="I28" i="25" s="1"/>
  <c r="J28" i="25" s="1"/>
  <c r="G28" i="25"/>
  <c r="W27" i="25"/>
  <c r="X27" i="25" s="1"/>
  <c r="Y27" i="25" s="1"/>
  <c r="Z27" i="25" s="1"/>
  <c r="S27" i="25"/>
  <c r="T27" i="25" s="1"/>
  <c r="U27" i="25" s="1"/>
  <c r="V27" i="25" s="1"/>
  <c r="O27" i="25"/>
  <c r="P27" i="25" s="1"/>
  <c r="Q27" i="25" s="1"/>
  <c r="R27" i="25" s="1"/>
  <c r="K27" i="25"/>
  <c r="L27" i="25" s="1"/>
  <c r="M27" i="25" s="1"/>
  <c r="N27" i="25" s="1"/>
  <c r="G27" i="25"/>
  <c r="H27" i="25" s="1"/>
  <c r="I27" i="25" s="1"/>
  <c r="J27" i="25" s="1"/>
  <c r="W26" i="25"/>
  <c r="X26" i="25" s="1"/>
  <c r="Y26" i="25" s="1"/>
  <c r="Z26" i="25" s="1"/>
  <c r="S26" i="25"/>
  <c r="T26" i="25" s="1"/>
  <c r="U26" i="25" s="1"/>
  <c r="V26" i="25" s="1"/>
  <c r="O26" i="25"/>
  <c r="P26" i="25" s="1"/>
  <c r="Q26" i="25" s="1"/>
  <c r="R26" i="25" s="1"/>
  <c r="K26" i="25"/>
  <c r="L26" i="25" s="1"/>
  <c r="M26" i="25" s="1"/>
  <c r="N26" i="25" s="1"/>
  <c r="G26" i="25"/>
  <c r="H26" i="25" s="1"/>
  <c r="I26" i="25" s="1"/>
  <c r="J26" i="25" s="1"/>
  <c r="W25" i="25"/>
  <c r="X25" i="25" s="1"/>
  <c r="Y25" i="25" s="1"/>
  <c r="Z25" i="25" s="1"/>
  <c r="S25" i="25"/>
  <c r="T25" i="25" s="1"/>
  <c r="U25" i="25" s="1"/>
  <c r="V25" i="25" s="1"/>
  <c r="O25" i="25"/>
  <c r="P25" i="25" s="1"/>
  <c r="Q25" i="25" s="1"/>
  <c r="R25" i="25" s="1"/>
  <c r="K25" i="25"/>
  <c r="L25" i="25" s="1"/>
  <c r="M25" i="25" s="1"/>
  <c r="N25" i="25" s="1"/>
  <c r="G25" i="25"/>
  <c r="H25" i="25" s="1"/>
  <c r="I25" i="25" s="1"/>
  <c r="J25" i="25" s="1"/>
  <c r="W24" i="25"/>
  <c r="X24" i="25" s="1"/>
  <c r="Y24" i="25" s="1"/>
  <c r="Z24" i="25" s="1"/>
  <c r="S24" i="25"/>
  <c r="T24" i="25" s="1"/>
  <c r="U24" i="25" s="1"/>
  <c r="V24" i="25" s="1"/>
  <c r="O24" i="25"/>
  <c r="P24" i="25" s="1"/>
  <c r="Q24" i="25" s="1"/>
  <c r="R24" i="25" s="1"/>
  <c r="K24" i="25"/>
  <c r="L24" i="25" s="1"/>
  <c r="M24" i="25" s="1"/>
  <c r="N24" i="25" s="1"/>
  <c r="G24" i="25"/>
  <c r="H24" i="25" s="1"/>
  <c r="I24" i="25" s="1"/>
  <c r="J24" i="25" s="1"/>
  <c r="W23" i="25"/>
  <c r="X23" i="25" s="1"/>
  <c r="Y23" i="25" s="1"/>
  <c r="Z23" i="25" s="1"/>
  <c r="S23" i="25"/>
  <c r="T23" i="25" s="1"/>
  <c r="U23" i="25" s="1"/>
  <c r="V23" i="25" s="1"/>
  <c r="O23" i="25"/>
  <c r="P23" i="25" s="1"/>
  <c r="Q23" i="25" s="1"/>
  <c r="R23" i="25" s="1"/>
  <c r="K23" i="25"/>
  <c r="L23" i="25" s="1"/>
  <c r="M23" i="25" s="1"/>
  <c r="N23" i="25" s="1"/>
  <c r="G23" i="25"/>
  <c r="H23" i="25" s="1"/>
  <c r="I23" i="25" s="1"/>
  <c r="J23" i="25" s="1"/>
  <c r="W22" i="25"/>
  <c r="X22" i="25" s="1"/>
  <c r="Y22" i="25" s="1"/>
  <c r="Z22" i="25" s="1"/>
  <c r="S22" i="25"/>
  <c r="T22" i="25" s="1"/>
  <c r="U22" i="25" s="1"/>
  <c r="V22" i="25" s="1"/>
  <c r="O22" i="25"/>
  <c r="K22" i="25"/>
  <c r="L22" i="25" s="1"/>
  <c r="M22" i="25" s="1"/>
  <c r="N22" i="25" s="1"/>
  <c r="G22" i="25"/>
  <c r="H22" i="25" s="1"/>
  <c r="I22" i="25" s="1"/>
  <c r="J22" i="25" s="1"/>
  <c r="W4" i="25"/>
  <c r="X4" i="25" s="1"/>
  <c r="Y4" i="25" s="1"/>
  <c r="S4" i="25"/>
  <c r="O4" i="25"/>
  <c r="P4" i="25" s="1"/>
  <c r="Q4" i="25" s="1"/>
  <c r="R4" i="25" s="1"/>
  <c r="K4" i="25"/>
  <c r="L4" i="25" s="1"/>
  <c r="M4" i="25" s="1"/>
  <c r="N4" i="25" s="1"/>
  <c r="G4" i="25"/>
  <c r="H4" i="25" s="1"/>
  <c r="W3" i="25"/>
  <c r="X3" i="25" s="1"/>
  <c r="Y3" i="25" s="1"/>
  <c r="Z3" i="25" s="1"/>
  <c r="T3" i="25"/>
  <c r="U3" i="25" s="1"/>
  <c r="V3" i="25" s="1"/>
  <c r="S3" i="25"/>
  <c r="S11" i="25" s="1"/>
  <c r="P3" i="25"/>
  <c r="Q3" i="25" s="1"/>
  <c r="R3" i="25" s="1"/>
  <c r="O3" i="25"/>
  <c r="M3" i="25"/>
  <c r="N3" i="25" s="1"/>
  <c r="L3" i="25"/>
  <c r="K3" i="25"/>
  <c r="K19" i="25" s="1"/>
  <c r="H3" i="25"/>
  <c r="I3" i="25" s="1"/>
  <c r="J3" i="25" s="1"/>
  <c r="G3" i="25"/>
  <c r="C44" i="25"/>
  <c r="C43" i="25"/>
  <c r="D43" i="25" s="1"/>
  <c r="E43" i="25" s="1"/>
  <c r="F43" i="25" s="1"/>
  <c r="C42" i="25"/>
  <c r="D42" i="25" s="1"/>
  <c r="E42" i="25" s="1"/>
  <c r="F42" i="25" s="1"/>
  <c r="C41" i="25"/>
  <c r="D41" i="25" s="1"/>
  <c r="E41" i="25" s="1"/>
  <c r="F41" i="25" s="1"/>
  <c r="C40" i="25"/>
  <c r="D40" i="25" s="1"/>
  <c r="E40" i="25" s="1"/>
  <c r="F40" i="25" s="1"/>
  <c r="C39" i="25"/>
  <c r="D39" i="25" s="1"/>
  <c r="E39" i="25" s="1"/>
  <c r="F39" i="25" s="1"/>
  <c r="C38" i="25"/>
  <c r="D38" i="25" s="1"/>
  <c r="E38" i="25" s="1"/>
  <c r="F38" i="25" s="1"/>
  <c r="C37" i="25"/>
  <c r="D37" i="25" s="1"/>
  <c r="E37" i="25" s="1"/>
  <c r="F37" i="25" s="1"/>
  <c r="C36" i="25"/>
  <c r="D36" i="25" s="1"/>
  <c r="E36" i="25" s="1"/>
  <c r="F36" i="25" s="1"/>
  <c r="C35" i="25"/>
  <c r="D35" i="25" s="1"/>
  <c r="E35" i="25" s="1"/>
  <c r="F35" i="25" s="1"/>
  <c r="C34" i="25"/>
  <c r="D34" i="25" s="1"/>
  <c r="E34" i="25" s="1"/>
  <c r="F34" i="25" s="1"/>
  <c r="C33" i="25"/>
  <c r="D33" i="25" s="1"/>
  <c r="E33" i="25" s="1"/>
  <c r="F33" i="25" s="1"/>
  <c r="C32" i="25"/>
  <c r="D32" i="25" s="1"/>
  <c r="E32" i="25" s="1"/>
  <c r="F32" i="25" s="1"/>
  <c r="C31" i="25"/>
  <c r="D31" i="25" s="1"/>
  <c r="E31" i="25" s="1"/>
  <c r="F31" i="25" s="1"/>
  <c r="C30" i="25"/>
  <c r="D30" i="25" s="1"/>
  <c r="E30" i="25" s="1"/>
  <c r="F30" i="25" s="1"/>
  <c r="C29" i="25"/>
  <c r="D29" i="25" s="1"/>
  <c r="E29" i="25" s="1"/>
  <c r="F29" i="25" s="1"/>
  <c r="C28" i="25"/>
  <c r="D28" i="25" s="1"/>
  <c r="E28" i="25" s="1"/>
  <c r="F28" i="25" s="1"/>
  <c r="C27" i="25"/>
  <c r="D27" i="25" s="1"/>
  <c r="E27" i="25" s="1"/>
  <c r="F27" i="25" s="1"/>
  <c r="C26" i="25"/>
  <c r="D26" i="25" s="1"/>
  <c r="E26" i="25" s="1"/>
  <c r="F26" i="25" s="1"/>
  <c r="C25" i="25"/>
  <c r="D25" i="25" s="1"/>
  <c r="E25" i="25" s="1"/>
  <c r="F25" i="25" s="1"/>
  <c r="C24" i="25"/>
  <c r="D24" i="25" s="1"/>
  <c r="E24" i="25" s="1"/>
  <c r="F24" i="25" s="1"/>
  <c r="C23" i="25"/>
  <c r="D23" i="25" s="1"/>
  <c r="E23" i="25" s="1"/>
  <c r="F23" i="25" s="1"/>
  <c r="C22" i="25"/>
  <c r="D22" i="25" s="1"/>
  <c r="C18" i="25"/>
  <c r="C16" i="25"/>
  <c r="C17" i="25" s="1"/>
  <c r="C14" i="25"/>
  <c r="C15" i="25" s="1"/>
  <c r="C12" i="25"/>
  <c r="C10" i="25"/>
  <c r="C8" i="25"/>
  <c r="C9" i="25" s="1"/>
  <c r="C6" i="25"/>
  <c r="C7" i="25" s="1"/>
  <c r="C4" i="25"/>
  <c r="D4" i="25" s="1"/>
  <c r="E3" i="25"/>
  <c r="F3" i="25" s="1"/>
  <c r="D3" i="25"/>
  <c r="C3" i="25"/>
  <c r="I16" i="8"/>
  <c r="I15" i="8"/>
  <c r="I14" i="8"/>
  <c r="I13" i="8"/>
  <c r="L16" i="8"/>
  <c r="L15" i="8"/>
  <c r="L14" i="8"/>
  <c r="L13" i="8"/>
  <c r="O16" i="8"/>
  <c r="O15" i="8"/>
  <c r="O14" i="8"/>
  <c r="O13" i="8"/>
  <c r="R16" i="8"/>
  <c r="R15" i="8"/>
  <c r="R14" i="8"/>
  <c r="R13" i="8"/>
  <c r="U13" i="8"/>
  <c r="H16" i="8"/>
  <c r="H15" i="8"/>
  <c r="H14" i="8"/>
  <c r="H13" i="8"/>
  <c r="K16" i="8"/>
  <c r="K15" i="8"/>
  <c r="K14" i="8"/>
  <c r="K13" i="8"/>
  <c r="N16" i="8"/>
  <c r="N15" i="8"/>
  <c r="N14" i="8"/>
  <c r="N13" i="8"/>
  <c r="Q16" i="8"/>
  <c r="Q15" i="8"/>
  <c r="Q14" i="8"/>
  <c r="Q13" i="8"/>
  <c r="U16" i="8"/>
  <c r="T16" i="8"/>
  <c r="U15" i="8"/>
  <c r="T15" i="8"/>
  <c r="U14" i="8"/>
  <c r="T14" i="8"/>
  <c r="T13" i="8"/>
  <c r="X16" i="8"/>
  <c r="W16" i="8"/>
  <c r="X15" i="8"/>
  <c r="W15" i="8"/>
  <c r="X14" i="8"/>
  <c r="W14" i="8"/>
  <c r="X13" i="8"/>
  <c r="W13" i="8"/>
  <c r="AA16" i="8"/>
  <c r="Z16" i="8"/>
  <c r="AA15" i="8"/>
  <c r="Z15" i="8"/>
  <c r="AA14" i="8"/>
  <c r="Z14" i="8"/>
  <c r="AA13" i="8"/>
  <c r="Z13" i="8"/>
  <c r="AD16" i="8"/>
  <c r="AC16" i="8"/>
  <c r="AD15" i="8"/>
  <c r="AC15" i="8"/>
  <c r="AD14" i="8"/>
  <c r="AC14" i="8"/>
  <c r="AD13" i="8"/>
  <c r="AC13" i="8"/>
  <c r="AG16" i="8"/>
  <c r="AF16" i="8"/>
  <c r="AG15" i="8"/>
  <c r="AF15" i="8"/>
  <c r="AG14" i="8"/>
  <c r="AF14" i="8"/>
  <c r="AG13" i="8"/>
  <c r="AF13" i="8"/>
  <c r="AJ16" i="8"/>
  <c r="AI16" i="8"/>
  <c r="AJ15" i="8"/>
  <c r="AI15" i="8"/>
  <c r="AJ14" i="8"/>
  <c r="AI14" i="8"/>
  <c r="AJ13" i="8"/>
  <c r="AI13" i="8"/>
  <c r="AM16" i="8"/>
  <c r="AL16" i="8"/>
  <c r="AM15" i="8"/>
  <c r="AL15" i="8"/>
  <c r="AM14" i="8"/>
  <c r="AL14" i="8"/>
  <c r="AM13" i="8"/>
  <c r="AL13" i="8"/>
  <c r="AP16" i="8"/>
  <c r="AO16" i="8"/>
  <c r="AP15" i="8"/>
  <c r="AO15" i="8"/>
  <c r="AP14" i="8"/>
  <c r="AO14" i="8"/>
  <c r="AP13" i="8"/>
  <c r="AO13" i="8"/>
  <c r="AS16" i="8"/>
  <c r="AR16" i="8"/>
  <c r="AS15" i="8"/>
  <c r="AR15" i="8"/>
  <c r="AS14" i="8"/>
  <c r="AR14" i="8"/>
  <c r="AS13" i="8"/>
  <c r="AR13" i="8"/>
  <c r="AV16" i="8"/>
  <c r="AU16" i="8"/>
  <c r="AV15" i="8"/>
  <c r="AU15" i="8"/>
  <c r="AV14" i="8"/>
  <c r="AU14" i="8"/>
  <c r="AV13" i="8"/>
  <c r="AU13" i="8"/>
  <c r="AY16" i="8"/>
  <c r="AX16" i="8"/>
  <c r="AY15" i="8"/>
  <c r="AX15" i="8"/>
  <c r="AY14" i="8"/>
  <c r="AX14" i="8"/>
  <c r="AY13" i="8"/>
  <c r="AX13" i="8"/>
  <c r="BB16" i="8"/>
  <c r="BA16" i="8"/>
  <c r="BB15" i="8"/>
  <c r="BA15" i="8"/>
  <c r="BB14" i="8"/>
  <c r="BA14" i="8"/>
  <c r="BB13" i="8"/>
  <c r="BA13" i="8"/>
  <c r="BE16" i="8"/>
  <c r="BD16" i="8"/>
  <c r="BE15" i="8"/>
  <c r="BD15" i="8"/>
  <c r="BE14" i="8"/>
  <c r="BD14" i="8"/>
  <c r="BE13" i="8"/>
  <c r="BD13" i="8"/>
  <c r="BH16" i="8"/>
  <c r="BG16" i="8"/>
  <c r="BH15" i="8"/>
  <c r="BG15" i="8"/>
  <c r="BH14" i="8"/>
  <c r="BG14" i="8"/>
  <c r="BH13" i="8"/>
  <c r="BG13" i="8"/>
  <c r="BK16" i="8"/>
  <c r="BJ16" i="8"/>
  <c r="BK15" i="8"/>
  <c r="BJ15" i="8"/>
  <c r="BK14" i="8"/>
  <c r="BJ14" i="8"/>
  <c r="BK13" i="8"/>
  <c r="BJ13" i="8"/>
  <c r="BN16" i="8"/>
  <c r="BM16" i="8"/>
  <c r="BN15" i="8"/>
  <c r="BM15" i="8"/>
  <c r="BN14" i="8"/>
  <c r="BM14" i="8"/>
  <c r="BN13" i="8"/>
  <c r="BM13" i="8"/>
  <c r="BW16" i="8"/>
  <c r="BV16" i="8"/>
  <c r="BW15" i="8"/>
  <c r="BV15" i="8"/>
  <c r="BW14" i="8"/>
  <c r="BV14" i="8"/>
  <c r="BW13" i="8"/>
  <c r="BV13" i="8"/>
  <c r="BT16" i="8"/>
  <c r="BS16" i="8"/>
  <c r="BT15" i="8"/>
  <c r="BS15" i="8"/>
  <c r="BT14" i="8"/>
  <c r="BS14" i="8"/>
  <c r="BT13" i="8"/>
  <c r="BS13" i="8"/>
  <c r="BQ16" i="8"/>
  <c r="BP16" i="8"/>
  <c r="BQ15" i="8"/>
  <c r="BP15" i="8"/>
  <c r="BQ14" i="8"/>
  <c r="BP14" i="8"/>
  <c r="BQ13" i="8"/>
  <c r="BP13" i="8"/>
  <c r="C5" i="25"/>
  <c r="W43" i="24"/>
  <c r="X43" i="24" s="1"/>
  <c r="Y43" i="24" s="1"/>
  <c r="Z43" i="24" s="1"/>
  <c r="S43" i="24"/>
  <c r="T43" i="24" s="1"/>
  <c r="U43" i="24" s="1"/>
  <c r="V43" i="24" s="1"/>
  <c r="W42" i="24"/>
  <c r="X42" i="24" s="1"/>
  <c r="Y42" i="24" s="1"/>
  <c r="S42" i="24"/>
  <c r="T42" i="24" s="1"/>
  <c r="U42" i="24" s="1"/>
  <c r="V42" i="24" s="1"/>
  <c r="W41" i="24"/>
  <c r="X41" i="24" s="1"/>
  <c r="Y41" i="24" s="1"/>
  <c r="Z41" i="24" s="1"/>
  <c r="S41" i="24"/>
  <c r="T41" i="24" s="1"/>
  <c r="U41" i="24" s="1"/>
  <c r="V41" i="24" s="1"/>
  <c r="W40" i="24"/>
  <c r="X40" i="24" s="1"/>
  <c r="Y40" i="24" s="1"/>
  <c r="Z40" i="24" s="1"/>
  <c r="S40" i="24"/>
  <c r="T40" i="24" s="1"/>
  <c r="U40" i="24" s="1"/>
  <c r="V40" i="24" s="1"/>
  <c r="W39" i="24"/>
  <c r="X39" i="24" s="1"/>
  <c r="Y39" i="24" s="1"/>
  <c r="Z39" i="24" s="1"/>
  <c r="S39" i="24"/>
  <c r="W38" i="24"/>
  <c r="X38" i="24" s="1"/>
  <c r="Y38" i="24" s="1"/>
  <c r="Z38" i="24" s="1"/>
  <c r="S38" i="24"/>
  <c r="T38" i="24" s="1"/>
  <c r="U38" i="24" s="1"/>
  <c r="V38" i="24" s="1"/>
  <c r="W37" i="24"/>
  <c r="X37" i="24" s="1"/>
  <c r="Y37" i="24" s="1"/>
  <c r="Z37" i="24" s="1"/>
  <c r="S37" i="24"/>
  <c r="T37" i="24" s="1"/>
  <c r="U37" i="24" s="1"/>
  <c r="V37" i="24" s="1"/>
  <c r="W36" i="24"/>
  <c r="X36" i="24" s="1"/>
  <c r="Y36" i="24" s="1"/>
  <c r="Z36" i="24" s="1"/>
  <c r="S36" i="24"/>
  <c r="S57" i="24" s="1"/>
  <c r="W35" i="24"/>
  <c r="X35" i="24" s="1"/>
  <c r="Y35" i="24" s="1"/>
  <c r="Z35" i="24" s="1"/>
  <c r="S35" i="24"/>
  <c r="W34" i="24"/>
  <c r="X34" i="24" s="1"/>
  <c r="Y34" i="24" s="1"/>
  <c r="Z34" i="24" s="1"/>
  <c r="S34" i="24"/>
  <c r="W33" i="24"/>
  <c r="X33" i="24" s="1"/>
  <c r="Y33" i="24" s="1"/>
  <c r="Z33" i="24" s="1"/>
  <c r="S33" i="24"/>
  <c r="W32" i="24"/>
  <c r="X32" i="24" s="1"/>
  <c r="Y32" i="24" s="1"/>
  <c r="Z32" i="24" s="1"/>
  <c r="S32" i="24"/>
  <c r="S53" i="24" s="1"/>
  <c r="W31" i="24"/>
  <c r="X31" i="24" s="1"/>
  <c r="Y31" i="24" s="1"/>
  <c r="Z31" i="24" s="1"/>
  <c r="S31" i="24"/>
  <c r="W30" i="24"/>
  <c r="X30" i="24" s="1"/>
  <c r="Y30" i="24" s="1"/>
  <c r="Z30" i="24" s="1"/>
  <c r="S30" i="24"/>
  <c r="T30" i="24" s="1"/>
  <c r="U30" i="24" s="1"/>
  <c r="V30" i="24" s="1"/>
  <c r="W29" i="24"/>
  <c r="X29" i="24" s="1"/>
  <c r="Y29" i="24" s="1"/>
  <c r="Z29" i="24" s="1"/>
  <c r="S29" i="24"/>
  <c r="T29" i="24" s="1"/>
  <c r="U29" i="24" s="1"/>
  <c r="V29" i="24" s="1"/>
  <c r="W28" i="24"/>
  <c r="X28" i="24" s="1"/>
  <c r="Y28" i="24" s="1"/>
  <c r="Z28" i="24" s="1"/>
  <c r="S28" i="24"/>
  <c r="S49" i="24" s="1"/>
  <c r="W27" i="24"/>
  <c r="X27" i="24" s="1"/>
  <c r="Y27" i="24" s="1"/>
  <c r="Z27" i="24" s="1"/>
  <c r="S27" i="24"/>
  <c r="W22" i="24"/>
  <c r="X22" i="24" s="1"/>
  <c r="Y22" i="24" s="1"/>
  <c r="S22" i="24"/>
  <c r="T22" i="24" s="1"/>
  <c r="U22" i="24" s="1"/>
  <c r="V22" i="24" s="1"/>
  <c r="W21" i="24"/>
  <c r="X21" i="24" s="1"/>
  <c r="Y21" i="24" s="1"/>
  <c r="Z21" i="24" s="1"/>
  <c r="S21" i="24"/>
  <c r="T21" i="24" s="1"/>
  <c r="U21" i="24" s="1"/>
  <c r="V21" i="24" s="1"/>
  <c r="W19" i="24"/>
  <c r="X19" i="24" s="1"/>
  <c r="Y19" i="24" s="1"/>
  <c r="S19" i="24"/>
  <c r="T19" i="24" s="1"/>
  <c r="U19" i="24" s="1"/>
  <c r="V19" i="24" s="1"/>
  <c r="W18" i="24"/>
  <c r="X18" i="24" s="1"/>
  <c r="Y18" i="24" s="1"/>
  <c r="S18" i="24"/>
  <c r="T18" i="24" s="1"/>
  <c r="U18" i="24" s="1"/>
  <c r="V18" i="24" s="1"/>
  <c r="W17" i="24"/>
  <c r="X17" i="24" s="1"/>
  <c r="Y17" i="24" s="1"/>
  <c r="S17" i="24"/>
  <c r="T17" i="24" s="1"/>
  <c r="U17" i="24" s="1"/>
  <c r="V17" i="24" s="1"/>
  <c r="W16" i="24"/>
  <c r="X16" i="24" s="1"/>
  <c r="Y16" i="24" s="1"/>
  <c r="Z16" i="24" s="1"/>
  <c r="S16" i="24"/>
  <c r="T16" i="24" s="1"/>
  <c r="U16" i="24" s="1"/>
  <c r="V16" i="24" s="1"/>
  <c r="W15" i="24"/>
  <c r="X15" i="24" s="1"/>
  <c r="Y15" i="24" s="1"/>
  <c r="Z15" i="24" s="1"/>
  <c r="S15" i="24"/>
  <c r="T15" i="24" s="1"/>
  <c r="U15" i="24" s="1"/>
  <c r="V15" i="24" s="1"/>
  <c r="W14" i="24"/>
  <c r="X14" i="24" s="1"/>
  <c r="Y14" i="24" s="1"/>
  <c r="Z14" i="24" s="1"/>
  <c r="S14" i="24"/>
  <c r="T14" i="24" s="1"/>
  <c r="U14" i="24" s="1"/>
  <c r="V14" i="24" s="1"/>
  <c r="W13" i="24"/>
  <c r="X13" i="24" s="1"/>
  <c r="Y13" i="24" s="1"/>
  <c r="Z13" i="24" s="1"/>
  <c r="S13" i="24"/>
  <c r="T13" i="24" s="1"/>
  <c r="U13" i="24" s="1"/>
  <c r="V13" i="24" s="1"/>
  <c r="W11" i="24"/>
  <c r="X11" i="24" s="1"/>
  <c r="Y11" i="24" s="1"/>
  <c r="S11" i="24"/>
  <c r="T11" i="24" s="1"/>
  <c r="U11" i="24" s="1"/>
  <c r="V11" i="24" s="1"/>
  <c r="W9" i="24"/>
  <c r="X9" i="24" s="1"/>
  <c r="Y9" i="24" s="1"/>
  <c r="Z9" i="24" s="1"/>
  <c r="S9" i="24"/>
  <c r="T9" i="24" s="1"/>
  <c r="U9" i="24" s="1"/>
  <c r="V9" i="24" s="1"/>
  <c r="W7" i="24"/>
  <c r="X7" i="24" s="1"/>
  <c r="Y7" i="24" s="1"/>
  <c r="S7" i="24"/>
  <c r="T7" i="24" s="1"/>
  <c r="U7" i="24" s="1"/>
  <c r="V7" i="24" s="1"/>
  <c r="W5" i="24"/>
  <c r="X5" i="24" s="1"/>
  <c r="Y5" i="24" s="1"/>
  <c r="Z5" i="24" s="1"/>
  <c r="S5" i="24"/>
  <c r="T5" i="24" s="1"/>
  <c r="U5" i="24" s="1"/>
  <c r="V5" i="24" s="1"/>
  <c r="W4" i="24"/>
  <c r="W23" i="24" s="1"/>
  <c r="S4" i="24"/>
  <c r="T4" i="24" s="1"/>
  <c r="U4" i="24" s="1"/>
  <c r="V4" i="24" s="1"/>
  <c r="O43" i="24"/>
  <c r="P43" i="24" s="1"/>
  <c r="Q43" i="24" s="1"/>
  <c r="R43" i="24" s="1"/>
  <c r="O42" i="24"/>
  <c r="P42" i="24" s="1"/>
  <c r="Q42" i="24" s="1"/>
  <c r="R42" i="24" s="1"/>
  <c r="O41" i="24"/>
  <c r="P41" i="24" s="1"/>
  <c r="Q41" i="24" s="1"/>
  <c r="R41" i="24" s="1"/>
  <c r="O40" i="24"/>
  <c r="O39" i="24"/>
  <c r="O38" i="24"/>
  <c r="P38" i="24" s="1"/>
  <c r="Q38" i="24" s="1"/>
  <c r="R38" i="24" s="1"/>
  <c r="O37" i="24"/>
  <c r="P37" i="24" s="1"/>
  <c r="Q37" i="24" s="1"/>
  <c r="R37" i="24" s="1"/>
  <c r="O36" i="24"/>
  <c r="P36" i="24" s="1"/>
  <c r="Q36" i="24" s="1"/>
  <c r="R36" i="24" s="1"/>
  <c r="O35" i="24"/>
  <c r="P35" i="24" s="1"/>
  <c r="Q35" i="24" s="1"/>
  <c r="R35" i="24" s="1"/>
  <c r="O34" i="24"/>
  <c r="P34" i="24" s="1"/>
  <c r="Q34" i="24" s="1"/>
  <c r="R34" i="24" s="1"/>
  <c r="O33" i="24"/>
  <c r="P33" i="24" s="1"/>
  <c r="Q33" i="24" s="1"/>
  <c r="R33" i="24" s="1"/>
  <c r="O32" i="24"/>
  <c r="P32" i="24" s="1"/>
  <c r="Q32" i="24" s="1"/>
  <c r="R32" i="24" s="1"/>
  <c r="O31" i="24"/>
  <c r="P31" i="24" s="1"/>
  <c r="Q31" i="24" s="1"/>
  <c r="R31" i="24" s="1"/>
  <c r="O30" i="24"/>
  <c r="P30" i="24" s="1"/>
  <c r="Q30" i="24" s="1"/>
  <c r="R30" i="24" s="1"/>
  <c r="O29" i="24"/>
  <c r="P29" i="24" s="1"/>
  <c r="Q29" i="24" s="1"/>
  <c r="R29" i="24" s="1"/>
  <c r="O28" i="24"/>
  <c r="P28" i="24" s="1"/>
  <c r="Q28" i="24" s="1"/>
  <c r="R28" i="24" s="1"/>
  <c r="O27" i="24"/>
  <c r="P27" i="24" s="1"/>
  <c r="Q27" i="24" s="1"/>
  <c r="R27" i="24" s="1"/>
  <c r="O22" i="24"/>
  <c r="P22" i="24" s="1"/>
  <c r="Q22" i="24" s="1"/>
  <c r="R22" i="24" s="1"/>
  <c r="O21" i="24"/>
  <c r="P21" i="24" s="1"/>
  <c r="Q21" i="24" s="1"/>
  <c r="R21" i="24" s="1"/>
  <c r="O19" i="24"/>
  <c r="P19" i="24" s="1"/>
  <c r="Q19" i="24" s="1"/>
  <c r="R19" i="24" s="1"/>
  <c r="O18" i="24"/>
  <c r="P18" i="24" s="1"/>
  <c r="Q18" i="24" s="1"/>
  <c r="R18" i="24" s="1"/>
  <c r="O17" i="24"/>
  <c r="P17" i="24" s="1"/>
  <c r="Q17" i="24" s="1"/>
  <c r="R17" i="24" s="1"/>
  <c r="O16" i="24"/>
  <c r="P16" i="24" s="1"/>
  <c r="Q16" i="24" s="1"/>
  <c r="R16" i="24" s="1"/>
  <c r="O15" i="24"/>
  <c r="P15" i="24" s="1"/>
  <c r="Q15" i="24" s="1"/>
  <c r="R15" i="24" s="1"/>
  <c r="O14" i="24"/>
  <c r="P14" i="24" s="1"/>
  <c r="Q14" i="24" s="1"/>
  <c r="R14" i="24" s="1"/>
  <c r="O13" i="24"/>
  <c r="P13" i="24" s="1"/>
  <c r="Q13" i="24" s="1"/>
  <c r="R13" i="24" s="1"/>
  <c r="O11" i="24"/>
  <c r="P11" i="24" s="1"/>
  <c r="Q11" i="24" s="1"/>
  <c r="R11" i="24" s="1"/>
  <c r="O9" i="24"/>
  <c r="P9" i="24" s="1"/>
  <c r="Q9" i="24" s="1"/>
  <c r="R9" i="24" s="1"/>
  <c r="O7" i="24"/>
  <c r="P7" i="24" s="1"/>
  <c r="Q7" i="24" s="1"/>
  <c r="R7" i="24" s="1"/>
  <c r="O5" i="24"/>
  <c r="P5" i="24" s="1"/>
  <c r="Q5" i="24" s="1"/>
  <c r="R5" i="24" s="1"/>
  <c r="O4" i="24"/>
  <c r="P4" i="24" s="1"/>
  <c r="Q4" i="24" s="1"/>
  <c r="R4" i="24" s="1"/>
  <c r="Z47" i="24"/>
  <c r="Y47" i="24"/>
  <c r="X47" i="24"/>
  <c r="W47" i="24"/>
  <c r="Z26" i="24"/>
  <c r="Y26" i="24"/>
  <c r="X26" i="24"/>
  <c r="W26" i="24"/>
  <c r="V47" i="24"/>
  <c r="U47" i="24"/>
  <c r="T47" i="24"/>
  <c r="S47" i="24"/>
  <c r="V26" i="24"/>
  <c r="U26" i="24"/>
  <c r="T26" i="24"/>
  <c r="S26" i="24"/>
  <c r="R47" i="24"/>
  <c r="Q47" i="24"/>
  <c r="P47" i="24"/>
  <c r="O47" i="24"/>
  <c r="R26" i="24"/>
  <c r="Q26" i="24"/>
  <c r="P26" i="24"/>
  <c r="O26" i="24"/>
  <c r="K43" i="24"/>
  <c r="L43" i="24" s="1"/>
  <c r="M43" i="24" s="1"/>
  <c r="N43" i="24" s="1"/>
  <c r="K42" i="24"/>
  <c r="L42" i="24" s="1"/>
  <c r="M42" i="24" s="1"/>
  <c r="N42" i="24" s="1"/>
  <c r="K41" i="24"/>
  <c r="L41" i="24" s="1"/>
  <c r="M41" i="24" s="1"/>
  <c r="N41" i="24" s="1"/>
  <c r="K40" i="24"/>
  <c r="L40" i="24" s="1"/>
  <c r="M40" i="24" s="1"/>
  <c r="N40" i="24" s="1"/>
  <c r="K39" i="24"/>
  <c r="K38" i="24"/>
  <c r="L38" i="24" s="1"/>
  <c r="M38" i="24" s="1"/>
  <c r="N38" i="24" s="1"/>
  <c r="K37" i="24"/>
  <c r="L37" i="24" s="1"/>
  <c r="M37" i="24" s="1"/>
  <c r="N37" i="24" s="1"/>
  <c r="K36" i="24"/>
  <c r="L36" i="24" s="1"/>
  <c r="M36" i="24" s="1"/>
  <c r="N36" i="24" s="1"/>
  <c r="K35" i="24"/>
  <c r="L35" i="24" s="1"/>
  <c r="M35" i="24" s="1"/>
  <c r="N35" i="24" s="1"/>
  <c r="K34" i="24"/>
  <c r="L34" i="24" s="1"/>
  <c r="M34" i="24" s="1"/>
  <c r="N34" i="24" s="1"/>
  <c r="K33" i="24"/>
  <c r="L33" i="24" s="1"/>
  <c r="M33" i="24" s="1"/>
  <c r="N33" i="24" s="1"/>
  <c r="K32" i="24"/>
  <c r="L32" i="24" s="1"/>
  <c r="M32" i="24" s="1"/>
  <c r="N32" i="24" s="1"/>
  <c r="K31" i="24"/>
  <c r="L31" i="24" s="1"/>
  <c r="M31" i="24" s="1"/>
  <c r="N31" i="24" s="1"/>
  <c r="K30" i="24"/>
  <c r="L30" i="24" s="1"/>
  <c r="M30" i="24" s="1"/>
  <c r="N30" i="24" s="1"/>
  <c r="K29" i="24"/>
  <c r="L29" i="24" s="1"/>
  <c r="M29" i="24" s="1"/>
  <c r="N29" i="24" s="1"/>
  <c r="K28" i="24"/>
  <c r="L28" i="24" s="1"/>
  <c r="M28" i="24" s="1"/>
  <c r="N28" i="24" s="1"/>
  <c r="K27" i="24"/>
  <c r="L27" i="24" s="1"/>
  <c r="M27" i="24" s="1"/>
  <c r="N27" i="24" s="1"/>
  <c r="K22" i="24"/>
  <c r="L22" i="24" s="1"/>
  <c r="M22" i="24" s="1"/>
  <c r="N22" i="24" s="1"/>
  <c r="K21" i="24"/>
  <c r="L21" i="24" s="1"/>
  <c r="M21" i="24" s="1"/>
  <c r="N21" i="24" s="1"/>
  <c r="K19" i="24"/>
  <c r="L19" i="24" s="1"/>
  <c r="M19" i="24" s="1"/>
  <c r="N19" i="24" s="1"/>
  <c r="K18" i="24"/>
  <c r="L18" i="24" s="1"/>
  <c r="M18" i="24" s="1"/>
  <c r="N18" i="24" s="1"/>
  <c r="K17" i="24"/>
  <c r="L17" i="24" s="1"/>
  <c r="M17" i="24" s="1"/>
  <c r="N17" i="24" s="1"/>
  <c r="K16" i="24"/>
  <c r="L16" i="24" s="1"/>
  <c r="M16" i="24" s="1"/>
  <c r="N16" i="24" s="1"/>
  <c r="K15" i="24"/>
  <c r="L15" i="24" s="1"/>
  <c r="M15" i="24" s="1"/>
  <c r="N15" i="24" s="1"/>
  <c r="K14" i="24"/>
  <c r="L14" i="24" s="1"/>
  <c r="M14" i="24" s="1"/>
  <c r="N14" i="24" s="1"/>
  <c r="K13" i="24"/>
  <c r="L13" i="24" s="1"/>
  <c r="M13" i="24" s="1"/>
  <c r="N13" i="24" s="1"/>
  <c r="K11" i="24"/>
  <c r="L11" i="24" s="1"/>
  <c r="M11" i="24" s="1"/>
  <c r="N11" i="24" s="1"/>
  <c r="K9" i="24"/>
  <c r="L9" i="24" s="1"/>
  <c r="M9" i="24" s="1"/>
  <c r="N9" i="24" s="1"/>
  <c r="K7" i="24"/>
  <c r="L7" i="24" s="1"/>
  <c r="M7" i="24" s="1"/>
  <c r="N7" i="24" s="1"/>
  <c r="K5" i="24"/>
  <c r="L5" i="24" s="1"/>
  <c r="M5" i="24" s="1"/>
  <c r="N5" i="24" s="1"/>
  <c r="K4" i="24"/>
  <c r="N47" i="24"/>
  <c r="M47" i="24"/>
  <c r="L47" i="24"/>
  <c r="K47" i="24"/>
  <c r="K62" i="24"/>
  <c r="N26" i="24"/>
  <c r="M26" i="24"/>
  <c r="L26" i="24"/>
  <c r="K26" i="24"/>
  <c r="G43" i="24"/>
  <c r="G42" i="24"/>
  <c r="G41" i="24"/>
  <c r="H41" i="24" s="1"/>
  <c r="G40" i="24"/>
  <c r="H40" i="24" s="1"/>
  <c r="I40" i="24" s="1"/>
  <c r="J40" i="24" s="1"/>
  <c r="G39" i="24"/>
  <c r="G38" i="24"/>
  <c r="H38" i="24" s="1"/>
  <c r="I38" i="24" s="1"/>
  <c r="J38" i="24" s="1"/>
  <c r="G37" i="24"/>
  <c r="H37" i="24" s="1"/>
  <c r="G36" i="24"/>
  <c r="H36" i="24" s="1"/>
  <c r="I36" i="24" s="1"/>
  <c r="J36" i="24" s="1"/>
  <c r="G35" i="24"/>
  <c r="H35" i="24" s="1"/>
  <c r="G34" i="24"/>
  <c r="G33" i="24"/>
  <c r="G32" i="24"/>
  <c r="G53" i="24" s="1"/>
  <c r="G31" i="24"/>
  <c r="H31" i="24" s="1"/>
  <c r="G30" i="24"/>
  <c r="G29" i="24"/>
  <c r="H29" i="24" s="1"/>
  <c r="I29" i="24" s="1"/>
  <c r="J29" i="24" s="1"/>
  <c r="G28" i="24"/>
  <c r="G27" i="24"/>
  <c r="H27" i="24" s="1"/>
  <c r="G22" i="24"/>
  <c r="H22" i="24" s="1"/>
  <c r="I22" i="24" s="1"/>
  <c r="J22" i="24" s="1"/>
  <c r="G21" i="24"/>
  <c r="H21" i="24" s="1"/>
  <c r="I21" i="24" s="1"/>
  <c r="J21" i="24" s="1"/>
  <c r="G19" i="24"/>
  <c r="H19" i="24" s="1"/>
  <c r="I19" i="24" s="1"/>
  <c r="J19" i="24" s="1"/>
  <c r="G18" i="24"/>
  <c r="H18" i="24" s="1"/>
  <c r="I18" i="24" s="1"/>
  <c r="J18" i="24" s="1"/>
  <c r="G17" i="24"/>
  <c r="H17" i="24" s="1"/>
  <c r="I17" i="24" s="1"/>
  <c r="J17" i="24" s="1"/>
  <c r="G16" i="24"/>
  <c r="H16" i="24" s="1"/>
  <c r="I16" i="24" s="1"/>
  <c r="J16" i="24" s="1"/>
  <c r="G15" i="24"/>
  <c r="H15" i="24" s="1"/>
  <c r="I15" i="24" s="1"/>
  <c r="J15" i="24" s="1"/>
  <c r="G14" i="24"/>
  <c r="H14" i="24" s="1"/>
  <c r="I14" i="24" s="1"/>
  <c r="J14" i="24" s="1"/>
  <c r="G13" i="24"/>
  <c r="H13" i="24" s="1"/>
  <c r="I13" i="24" s="1"/>
  <c r="J13" i="24" s="1"/>
  <c r="G11" i="24"/>
  <c r="H11" i="24" s="1"/>
  <c r="I11" i="24" s="1"/>
  <c r="J11" i="24" s="1"/>
  <c r="G9" i="24"/>
  <c r="H9" i="24" s="1"/>
  <c r="I9" i="24" s="1"/>
  <c r="J9" i="24" s="1"/>
  <c r="G7" i="24"/>
  <c r="H7" i="24" s="1"/>
  <c r="I7" i="24" s="1"/>
  <c r="J7" i="24" s="1"/>
  <c r="G5" i="24"/>
  <c r="H5" i="24" s="1"/>
  <c r="I5" i="24" s="1"/>
  <c r="J5" i="24" s="1"/>
  <c r="G4" i="24"/>
  <c r="H4" i="24" s="1"/>
  <c r="I4" i="24" s="1"/>
  <c r="J4" i="24" s="1"/>
  <c r="J47" i="24"/>
  <c r="I47" i="24"/>
  <c r="H47" i="24"/>
  <c r="G47" i="24"/>
  <c r="J26" i="24"/>
  <c r="I26" i="24"/>
  <c r="H26" i="24"/>
  <c r="G26" i="24"/>
  <c r="C43" i="24"/>
  <c r="D43" i="24" s="1"/>
  <c r="E43" i="24" s="1"/>
  <c r="C42" i="24"/>
  <c r="D42" i="24" s="1"/>
  <c r="E42" i="24" s="1"/>
  <c r="C41" i="24"/>
  <c r="D41" i="24" s="1"/>
  <c r="C40" i="24"/>
  <c r="D40" i="24" s="1"/>
  <c r="E40" i="24" s="1"/>
  <c r="C39" i="24"/>
  <c r="C38" i="24"/>
  <c r="D38" i="24" s="1"/>
  <c r="C37" i="24"/>
  <c r="D37" i="24" s="1"/>
  <c r="C36" i="24"/>
  <c r="D36" i="24" s="1"/>
  <c r="C35" i="24"/>
  <c r="C56" i="24" s="1"/>
  <c r="C34" i="24"/>
  <c r="D34" i="24" s="1"/>
  <c r="E34" i="24" s="1"/>
  <c r="C33" i="24"/>
  <c r="D33" i="24" s="1"/>
  <c r="C32" i="24"/>
  <c r="C53" i="24" s="1"/>
  <c r="C31" i="24"/>
  <c r="D31" i="24" s="1"/>
  <c r="C30" i="24"/>
  <c r="D30" i="24" s="1"/>
  <c r="E30" i="24" s="1"/>
  <c r="C29" i="24"/>
  <c r="D29" i="24" s="1"/>
  <c r="C28" i="24"/>
  <c r="D28" i="24" s="1"/>
  <c r="C27" i="24"/>
  <c r="D27" i="24" s="1"/>
  <c r="E27" i="24" s="1"/>
  <c r="C22" i="24"/>
  <c r="D22" i="24" s="1"/>
  <c r="E22" i="24" s="1"/>
  <c r="F22" i="24" s="1"/>
  <c r="C21" i="24"/>
  <c r="D21" i="24" s="1"/>
  <c r="E21" i="24" s="1"/>
  <c r="F21" i="24" s="1"/>
  <c r="C19" i="24"/>
  <c r="D19" i="24" s="1"/>
  <c r="E19" i="24" s="1"/>
  <c r="F19" i="24" s="1"/>
  <c r="C18" i="24"/>
  <c r="D18" i="24" s="1"/>
  <c r="E18" i="24" s="1"/>
  <c r="F18" i="24" s="1"/>
  <c r="C17" i="24"/>
  <c r="D17" i="24" s="1"/>
  <c r="E17" i="24" s="1"/>
  <c r="F17" i="24" s="1"/>
  <c r="C16" i="24"/>
  <c r="D16" i="24" s="1"/>
  <c r="E16" i="24" s="1"/>
  <c r="F16" i="24" s="1"/>
  <c r="C15" i="24"/>
  <c r="D15" i="24" s="1"/>
  <c r="E15" i="24" s="1"/>
  <c r="F15" i="24" s="1"/>
  <c r="C14" i="24"/>
  <c r="D14" i="24" s="1"/>
  <c r="E14" i="24" s="1"/>
  <c r="F14" i="24" s="1"/>
  <c r="C13" i="24"/>
  <c r="D13" i="24" s="1"/>
  <c r="E13" i="24" s="1"/>
  <c r="F13" i="24" s="1"/>
  <c r="C11" i="24"/>
  <c r="D11" i="24" s="1"/>
  <c r="E11" i="24" s="1"/>
  <c r="F11" i="24" s="1"/>
  <c r="C9" i="24"/>
  <c r="D9" i="24" s="1"/>
  <c r="E9" i="24" s="1"/>
  <c r="F9" i="24" s="1"/>
  <c r="C7" i="24"/>
  <c r="D7" i="24" s="1"/>
  <c r="E7" i="24" s="1"/>
  <c r="F7" i="24" s="1"/>
  <c r="C5" i="24"/>
  <c r="D5" i="24" s="1"/>
  <c r="E5" i="24" s="1"/>
  <c r="F5" i="24" s="1"/>
  <c r="C4" i="24"/>
  <c r="D4" i="24" s="1"/>
  <c r="E4" i="24" s="1"/>
  <c r="F4" i="24" s="1"/>
  <c r="C49" i="24"/>
  <c r="U26" i="7"/>
  <c r="T26" i="7"/>
  <c r="T47" i="7" s="1"/>
  <c r="S26" i="7"/>
  <c r="R26" i="7"/>
  <c r="R47" i="7" s="1"/>
  <c r="Q26" i="7"/>
  <c r="P26" i="7"/>
  <c r="P47" i="7" s="1"/>
  <c r="O26" i="7"/>
  <c r="N26" i="7"/>
  <c r="N47" i="7" s="1"/>
  <c r="M26" i="7"/>
  <c r="L26" i="7"/>
  <c r="L47" i="7" s="1"/>
  <c r="K26" i="7"/>
  <c r="J26" i="7"/>
  <c r="J47" i="7" s="1"/>
  <c r="I26" i="7"/>
  <c r="H26" i="7"/>
  <c r="H47" i="7" s="1"/>
  <c r="G26" i="7"/>
  <c r="F26" i="7"/>
  <c r="F47" i="7" s="1"/>
  <c r="E26" i="7"/>
  <c r="D26" i="7"/>
  <c r="D47" i="7" s="1"/>
  <c r="C26" i="7"/>
  <c r="C47" i="7" s="1"/>
  <c r="BC47" i="8"/>
  <c r="AK47" i="8"/>
  <c r="BZ26" i="8"/>
  <c r="BY26" i="8"/>
  <c r="BX26" i="8"/>
  <c r="BX47" i="8" s="1"/>
  <c r="BW26" i="8"/>
  <c r="BV26" i="8"/>
  <c r="BU26" i="8"/>
  <c r="BU47" i="8" s="1"/>
  <c r="BT26" i="8"/>
  <c r="BS26" i="8"/>
  <c r="BR26" i="8"/>
  <c r="BR47" i="8" s="1"/>
  <c r="BQ26" i="8"/>
  <c r="BP26" i="8"/>
  <c r="BO26" i="8"/>
  <c r="BO47" i="8" s="1"/>
  <c r="BN26" i="8"/>
  <c r="BM26" i="8"/>
  <c r="BL26" i="8"/>
  <c r="BL47" i="8" s="1"/>
  <c r="BK26" i="8"/>
  <c r="BJ26" i="8"/>
  <c r="BI26" i="8"/>
  <c r="BI47" i="8" s="1"/>
  <c r="BH26" i="8"/>
  <c r="BG26" i="8"/>
  <c r="BF26" i="8"/>
  <c r="BF47" i="8" s="1"/>
  <c r="BE26" i="8"/>
  <c r="BD26" i="8"/>
  <c r="BC26" i="8"/>
  <c r="BB26" i="8"/>
  <c r="BA26" i="8"/>
  <c r="AZ26" i="8"/>
  <c r="AZ47" i="8" s="1"/>
  <c r="AY26" i="8"/>
  <c r="AX26" i="8"/>
  <c r="AW26" i="8"/>
  <c r="AW47" i="8" s="1"/>
  <c r="AV26" i="8"/>
  <c r="AU26" i="8"/>
  <c r="AT26" i="8"/>
  <c r="AT47" i="8" s="1"/>
  <c r="AS26" i="8"/>
  <c r="AR26" i="8"/>
  <c r="AQ26" i="8"/>
  <c r="AQ47" i="8" s="1"/>
  <c r="AP26" i="8"/>
  <c r="AO26" i="8"/>
  <c r="AN26" i="8"/>
  <c r="AN47" i="8" s="1"/>
  <c r="AM26" i="8"/>
  <c r="AL26" i="8"/>
  <c r="AK26" i="8"/>
  <c r="AJ26" i="8"/>
  <c r="AI26" i="8"/>
  <c r="AH26" i="8"/>
  <c r="AH47" i="8" s="1"/>
  <c r="AG26" i="8"/>
  <c r="AF26" i="8"/>
  <c r="AE26" i="8"/>
  <c r="AE47" i="8" s="1"/>
  <c r="AD26" i="8"/>
  <c r="AC26" i="8"/>
  <c r="AB26" i="8"/>
  <c r="AB47" i="8" s="1"/>
  <c r="AA26" i="8"/>
  <c r="Z26" i="8"/>
  <c r="Y26" i="8"/>
  <c r="Y47" i="8" s="1"/>
  <c r="X26" i="8"/>
  <c r="W26" i="8"/>
  <c r="V26" i="8"/>
  <c r="V47" i="8" s="1"/>
  <c r="U26" i="8"/>
  <c r="T26" i="8"/>
  <c r="S26" i="8"/>
  <c r="S47" i="8" s="1"/>
  <c r="R26" i="8"/>
  <c r="Q26" i="8"/>
  <c r="P26" i="8"/>
  <c r="P47" i="8" s="1"/>
  <c r="O26" i="8"/>
  <c r="N26" i="8"/>
  <c r="M26" i="8"/>
  <c r="M47" i="8" s="1"/>
  <c r="L26" i="8"/>
  <c r="K26" i="8"/>
  <c r="J26" i="8"/>
  <c r="J47" i="8" s="1"/>
  <c r="I26" i="8"/>
  <c r="H26" i="8"/>
  <c r="G26" i="8"/>
  <c r="G47" i="8" s="1"/>
  <c r="F26" i="8"/>
  <c r="F47" i="8" s="1"/>
  <c r="E26" i="8"/>
  <c r="E47" i="8" s="1"/>
  <c r="D26" i="8"/>
  <c r="D47" i="8" s="1"/>
  <c r="C26" i="8"/>
  <c r="C47" i="8" s="1"/>
  <c r="F47" i="24"/>
  <c r="E47" i="24"/>
  <c r="D47" i="24"/>
  <c r="C47" i="24"/>
  <c r="F26" i="24"/>
  <c r="E26" i="24"/>
  <c r="D26" i="24"/>
  <c r="C26" i="24"/>
  <c r="E16" i="21" l="1"/>
  <c r="G16" i="21"/>
  <c r="C56" i="20"/>
  <c r="C64" i="20"/>
  <c r="W50" i="24"/>
  <c r="S50" i="24"/>
  <c r="C11" i="25"/>
  <c r="C13" i="25"/>
  <c r="O11" i="25"/>
  <c r="K17" i="25"/>
  <c r="S19" i="25"/>
  <c r="O9" i="25"/>
  <c r="K15" i="25"/>
  <c r="S17" i="25"/>
  <c r="O7" i="25"/>
  <c r="W11" i="25"/>
  <c r="K13" i="25"/>
  <c r="S15" i="25"/>
  <c r="G19" i="25"/>
  <c r="C19" i="25"/>
  <c r="K11" i="25"/>
  <c r="S13" i="25"/>
  <c r="K9" i="25"/>
  <c r="G15" i="25"/>
  <c r="C67" i="20"/>
  <c r="C50" i="20"/>
  <c r="C52" i="20"/>
  <c r="C54" i="20"/>
  <c r="S58" i="24"/>
  <c r="S54" i="24"/>
  <c r="S55" i="24"/>
  <c r="K51" i="24"/>
  <c r="K12" i="24"/>
  <c r="K54" i="24"/>
  <c r="S48" i="24"/>
  <c r="S52" i="24"/>
  <c r="S56" i="24"/>
  <c r="S60" i="24"/>
  <c r="K56" i="24"/>
  <c r="L9" i="25"/>
  <c r="M8" i="25"/>
  <c r="M6" i="25"/>
  <c r="L7" i="25"/>
  <c r="U10" i="25"/>
  <c r="T11" i="25"/>
  <c r="X13" i="25"/>
  <c r="Y12" i="25"/>
  <c r="U8" i="25"/>
  <c r="T9" i="25"/>
  <c r="H7" i="25"/>
  <c r="I6" i="25"/>
  <c r="U6" i="25"/>
  <c r="T7" i="25"/>
  <c r="X9" i="25"/>
  <c r="Y8" i="25"/>
  <c r="H17" i="25"/>
  <c r="I16" i="25"/>
  <c r="M18" i="25"/>
  <c r="L19" i="25"/>
  <c r="X15" i="25"/>
  <c r="Y14" i="25"/>
  <c r="X7" i="25"/>
  <c r="Y6" i="25"/>
  <c r="M16" i="25"/>
  <c r="L17" i="25"/>
  <c r="H13" i="25"/>
  <c r="I12" i="25"/>
  <c r="M14" i="25"/>
  <c r="L15" i="25"/>
  <c r="U18" i="25"/>
  <c r="T19" i="25"/>
  <c r="M12" i="25"/>
  <c r="L13" i="25"/>
  <c r="U16" i="25"/>
  <c r="T17" i="25"/>
  <c r="X19" i="25"/>
  <c r="Y18" i="25"/>
  <c r="U12" i="25"/>
  <c r="T13" i="25"/>
  <c r="P19" i="25"/>
  <c r="Q18" i="25"/>
  <c r="H9" i="25"/>
  <c r="I8" i="25"/>
  <c r="M10" i="25"/>
  <c r="L11" i="25"/>
  <c r="P13" i="25"/>
  <c r="Q12" i="25"/>
  <c r="T15" i="25"/>
  <c r="U14" i="25"/>
  <c r="X17" i="25"/>
  <c r="Y16" i="25"/>
  <c r="X10" i="25"/>
  <c r="P14" i="25"/>
  <c r="P10" i="25"/>
  <c r="H14" i="25"/>
  <c r="P6" i="25"/>
  <c r="P8" i="25"/>
  <c r="H10" i="25"/>
  <c r="P16" i="25"/>
  <c r="H18" i="25"/>
  <c r="G7" i="25"/>
  <c r="W7" i="25"/>
  <c r="G9" i="25"/>
  <c r="W9" i="25"/>
  <c r="G13" i="25"/>
  <c r="O13" i="25"/>
  <c r="W13" i="25"/>
  <c r="W15" i="25"/>
  <c r="G17" i="25"/>
  <c r="W17" i="25"/>
  <c r="O19" i="25"/>
  <c r="W19" i="25"/>
  <c r="P22" i="25"/>
  <c r="Q22" i="25" s="1"/>
  <c r="R22" i="25" s="1"/>
  <c r="I4" i="25"/>
  <c r="J4" i="25" s="1"/>
  <c r="H5" i="25"/>
  <c r="G5" i="25"/>
  <c r="O5" i="25"/>
  <c r="P5" i="25"/>
  <c r="X5" i="25"/>
  <c r="R5" i="25"/>
  <c r="Q5" i="25"/>
  <c r="W5" i="25"/>
  <c r="K5" i="25"/>
  <c r="L5" i="25"/>
  <c r="S5" i="25"/>
  <c r="E22" i="25"/>
  <c r="D20" i="25"/>
  <c r="C20" i="25"/>
  <c r="D8" i="25"/>
  <c r="D12" i="25"/>
  <c r="D18" i="25"/>
  <c r="D6" i="25"/>
  <c r="D10" i="25"/>
  <c r="D14" i="25"/>
  <c r="D16" i="25"/>
  <c r="E4" i="25"/>
  <c r="D5" i="25"/>
  <c r="C21" i="25"/>
  <c r="O60" i="24"/>
  <c r="G57" i="24"/>
  <c r="G54" i="24"/>
  <c r="L4" i="24"/>
  <c r="M4" i="24" s="1"/>
  <c r="N4" i="24" s="1"/>
  <c r="W48" i="24"/>
  <c r="G56" i="24"/>
  <c r="G64" i="24"/>
  <c r="W52" i="24"/>
  <c r="X4" i="24"/>
  <c r="Y4" i="24" s="1"/>
  <c r="Z4" i="24" s="1"/>
  <c r="G55" i="24"/>
  <c r="G60" i="24"/>
  <c r="G49" i="24"/>
  <c r="W54" i="24"/>
  <c r="W56" i="24"/>
  <c r="G51" i="24"/>
  <c r="W58" i="24"/>
  <c r="G52" i="24"/>
  <c r="G63" i="24"/>
  <c r="W60" i="24"/>
  <c r="F20" i="24"/>
  <c r="F12" i="24"/>
  <c r="F23" i="24"/>
  <c r="D21" i="25"/>
  <c r="S51" i="24"/>
  <c r="S59" i="24"/>
  <c r="T27" i="24"/>
  <c r="U27" i="24" s="1"/>
  <c r="V27" i="24" s="1"/>
  <c r="T28" i="24"/>
  <c r="U28" i="24" s="1"/>
  <c r="V28" i="24" s="1"/>
  <c r="T31" i="24"/>
  <c r="U31" i="24" s="1"/>
  <c r="V31" i="24" s="1"/>
  <c r="T32" i="24"/>
  <c r="U32" i="24" s="1"/>
  <c r="V32" i="24" s="1"/>
  <c r="T33" i="24"/>
  <c r="U33" i="24" s="1"/>
  <c r="V33" i="24" s="1"/>
  <c r="T34" i="24"/>
  <c r="U34" i="24" s="1"/>
  <c r="V34" i="24" s="1"/>
  <c r="T35" i="24"/>
  <c r="U35" i="24" s="1"/>
  <c r="V35" i="24" s="1"/>
  <c r="T36" i="24"/>
  <c r="U36" i="24" s="1"/>
  <c r="V36" i="24" s="1"/>
  <c r="T39" i="24"/>
  <c r="U39" i="24" s="1"/>
  <c r="V39" i="24" s="1"/>
  <c r="S8" i="24"/>
  <c r="S10" i="24"/>
  <c r="S12" i="24"/>
  <c r="S20" i="24"/>
  <c r="S6" i="24"/>
  <c r="S23" i="24"/>
  <c r="O52" i="24"/>
  <c r="O48" i="24"/>
  <c r="O50" i="24"/>
  <c r="O54" i="24"/>
  <c r="O56" i="24"/>
  <c r="P40" i="24"/>
  <c r="Q40" i="24" s="1"/>
  <c r="R40" i="24" s="1"/>
  <c r="O58" i="24"/>
  <c r="O6" i="24"/>
  <c r="O8" i="24"/>
  <c r="O10" i="24"/>
  <c r="O20" i="24"/>
  <c r="O23" i="24"/>
  <c r="X62" i="24"/>
  <c r="X63" i="24"/>
  <c r="X57" i="24"/>
  <c r="X64" i="24"/>
  <c r="X60" i="24"/>
  <c r="X61" i="24"/>
  <c r="X56" i="24"/>
  <c r="X52" i="24"/>
  <c r="X53" i="24"/>
  <c r="X58" i="24"/>
  <c r="X55" i="24"/>
  <c r="X50" i="24"/>
  <c r="X51" i="24"/>
  <c r="X48" i="24"/>
  <c r="X59" i="24"/>
  <c r="X49" i="24"/>
  <c r="X54" i="24"/>
  <c r="W49" i="24"/>
  <c r="W51" i="24"/>
  <c r="W53" i="24"/>
  <c r="W55" i="24"/>
  <c r="W57" i="24"/>
  <c r="W59" i="24"/>
  <c r="W61" i="24"/>
  <c r="W63" i="24"/>
  <c r="W6" i="24"/>
  <c r="W8" i="24"/>
  <c r="W10" i="24"/>
  <c r="W12" i="24"/>
  <c r="W20" i="24"/>
  <c r="W62" i="24"/>
  <c r="W64" i="24"/>
  <c r="T61" i="24"/>
  <c r="T62" i="24"/>
  <c r="T63" i="24"/>
  <c r="U51" i="24"/>
  <c r="T64" i="24"/>
  <c r="U59" i="24"/>
  <c r="U49" i="24"/>
  <c r="T23" i="24"/>
  <c r="S61" i="24"/>
  <c r="S63" i="24"/>
  <c r="T51" i="24"/>
  <c r="T53" i="24"/>
  <c r="T59" i="24"/>
  <c r="S62" i="24"/>
  <c r="S64" i="24"/>
  <c r="P12" i="24"/>
  <c r="O49" i="24"/>
  <c r="O51" i="24"/>
  <c r="O53" i="24"/>
  <c r="O55" i="24"/>
  <c r="O57" i="24"/>
  <c r="O59" i="24"/>
  <c r="O61" i="24"/>
  <c r="O63" i="24"/>
  <c r="O12" i="24"/>
  <c r="O62" i="24"/>
  <c r="O64" i="24"/>
  <c r="K48" i="24"/>
  <c r="K50" i="24"/>
  <c r="K60" i="24"/>
  <c r="K23" i="24"/>
  <c r="L59" i="24"/>
  <c r="L52" i="24"/>
  <c r="L53" i="24"/>
  <c r="L55" i="24"/>
  <c r="L63" i="24"/>
  <c r="L64" i="24"/>
  <c r="L57" i="24"/>
  <c r="L61" i="24"/>
  <c r="L49" i="24"/>
  <c r="L58" i="24"/>
  <c r="K6" i="24"/>
  <c r="K20" i="24"/>
  <c r="K49" i="24"/>
  <c r="K53" i="24"/>
  <c r="K57" i="24"/>
  <c r="K59" i="24"/>
  <c r="K61" i="24"/>
  <c r="K8" i="24"/>
  <c r="K55" i="24"/>
  <c r="K63" i="24"/>
  <c r="K10" i="24"/>
  <c r="K52" i="24"/>
  <c r="K58" i="24"/>
  <c r="K64" i="24"/>
  <c r="I37" i="24"/>
  <c r="J37" i="24" s="1"/>
  <c r="H58" i="24"/>
  <c r="I31" i="24"/>
  <c r="J31" i="24" s="1"/>
  <c r="H52" i="24"/>
  <c r="I41" i="24"/>
  <c r="J41" i="24" s="1"/>
  <c r="H62" i="24"/>
  <c r="I27" i="24"/>
  <c r="J27" i="24" s="1"/>
  <c r="H48" i="24"/>
  <c r="I35" i="24"/>
  <c r="J35" i="24" s="1"/>
  <c r="H56" i="24"/>
  <c r="G48" i="24"/>
  <c r="G59" i="24"/>
  <c r="H28" i="24"/>
  <c r="I28" i="24" s="1"/>
  <c r="J28" i="24" s="1"/>
  <c r="H32" i="24"/>
  <c r="I32" i="24" s="1"/>
  <c r="J32" i="24" s="1"/>
  <c r="H42" i="24"/>
  <c r="I42" i="24" s="1"/>
  <c r="J42" i="24" s="1"/>
  <c r="G58" i="24"/>
  <c r="G61" i="24"/>
  <c r="H30" i="24"/>
  <c r="I30" i="24" s="1"/>
  <c r="J30" i="24" s="1"/>
  <c r="H34" i="24"/>
  <c r="I34" i="24" s="1"/>
  <c r="J34" i="24" s="1"/>
  <c r="G50" i="24"/>
  <c r="G62" i="24"/>
  <c r="H33" i="24"/>
  <c r="H43" i="24"/>
  <c r="I43" i="24" s="1"/>
  <c r="J43" i="24" s="1"/>
  <c r="G20" i="24"/>
  <c r="G12" i="24"/>
  <c r="G23" i="24"/>
  <c r="G8" i="24"/>
  <c r="H57" i="24"/>
  <c r="H10" i="24"/>
  <c r="H59" i="24"/>
  <c r="H6" i="24"/>
  <c r="H60" i="24"/>
  <c r="H23" i="24"/>
  <c r="I50" i="24"/>
  <c r="H61" i="24"/>
  <c r="G6" i="24"/>
  <c r="G10" i="24"/>
  <c r="H50" i="24"/>
  <c r="E28" i="24"/>
  <c r="D49" i="24"/>
  <c r="D57" i="24"/>
  <c r="E36" i="24"/>
  <c r="E29" i="24"/>
  <c r="D50" i="24"/>
  <c r="E37" i="24"/>
  <c r="D58" i="24"/>
  <c r="F30" i="24"/>
  <c r="E51" i="24"/>
  <c r="D59" i="24"/>
  <c r="E38" i="24"/>
  <c r="E31" i="24"/>
  <c r="D52" i="24"/>
  <c r="D60" i="24"/>
  <c r="F40" i="24"/>
  <c r="E61" i="24"/>
  <c r="D54" i="24"/>
  <c r="E33" i="24"/>
  <c r="E41" i="24"/>
  <c r="D62" i="24"/>
  <c r="F34" i="24"/>
  <c r="E55" i="24"/>
  <c r="F42" i="24"/>
  <c r="F63" i="24" s="1"/>
  <c r="E63" i="24"/>
  <c r="F27" i="24"/>
  <c r="E48" i="24"/>
  <c r="F43" i="24"/>
  <c r="E64" i="24"/>
  <c r="C57" i="24"/>
  <c r="D32" i="24"/>
  <c r="C48" i="24"/>
  <c r="C50" i="24"/>
  <c r="C58" i="24"/>
  <c r="D35" i="24"/>
  <c r="E35" i="24" s="1"/>
  <c r="F10" i="24"/>
  <c r="F6" i="24"/>
  <c r="F8" i="24"/>
  <c r="D55" i="24"/>
  <c r="D63" i="24"/>
  <c r="D61" i="24"/>
  <c r="D48" i="24"/>
  <c r="D64" i="24"/>
  <c r="D51" i="24"/>
  <c r="D6" i="24"/>
  <c r="D12" i="24"/>
  <c r="D8" i="24"/>
  <c r="D20" i="24"/>
  <c r="C59" i="24"/>
  <c r="C61" i="24"/>
  <c r="C63" i="24"/>
  <c r="C51" i="24"/>
  <c r="C55" i="24"/>
  <c r="C60" i="24"/>
  <c r="C62" i="24"/>
  <c r="C64" i="24"/>
  <c r="C52" i="24"/>
  <c r="C54" i="24"/>
  <c r="C20" i="24"/>
  <c r="C8" i="24"/>
  <c r="C12" i="24"/>
  <c r="C23" i="24"/>
  <c r="C6" i="24"/>
  <c r="C10" i="24"/>
  <c r="P64" i="24" l="1"/>
  <c r="P63" i="24"/>
  <c r="T57" i="24"/>
  <c r="T49" i="24"/>
  <c r="D56" i="24"/>
  <c r="T60" i="24"/>
  <c r="H51" i="24"/>
  <c r="X8" i="24"/>
  <c r="X6" i="24"/>
  <c r="X12" i="24"/>
  <c r="X10" i="24"/>
  <c r="X20" i="24"/>
  <c r="V12" i="25"/>
  <c r="V13" i="25" s="1"/>
  <c r="U13" i="25"/>
  <c r="P15" i="25"/>
  <c r="Q14" i="25"/>
  <c r="Y19" i="25"/>
  <c r="Z18" i="25"/>
  <c r="Z19" i="25" s="1"/>
  <c r="I17" i="25"/>
  <c r="J16" i="25"/>
  <c r="J17" i="25" s="1"/>
  <c r="I7" i="25"/>
  <c r="J6" i="25"/>
  <c r="J7" i="25" s="1"/>
  <c r="H15" i="25"/>
  <c r="I14" i="25"/>
  <c r="I13" i="25"/>
  <c r="J12" i="25"/>
  <c r="J13" i="25" s="1"/>
  <c r="P11" i="25"/>
  <c r="Q10" i="25"/>
  <c r="N18" i="25"/>
  <c r="N19" i="25" s="1"/>
  <c r="M19" i="25"/>
  <c r="H19" i="25"/>
  <c r="I18" i="25"/>
  <c r="X11" i="25"/>
  <c r="Y10" i="25"/>
  <c r="N10" i="25"/>
  <c r="N11" i="25" s="1"/>
  <c r="M11" i="25"/>
  <c r="N16" i="25"/>
  <c r="N17" i="25" s="1"/>
  <c r="M17" i="25"/>
  <c r="V10" i="25"/>
  <c r="V11" i="25" s="1"/>
  <c r="U11" i="25"/>
  <c r="Y17" i="25"/>
  <c r="Z16" i="25"/>
  <c r="Z17" i="25" s="1"/>
  <c r="Y7" i="25"/>
  <c r="Z6" i="25"/>
  <c r="Z7" i="25" s="1"/>
  <c r="H11" i="25"/>
  <c r="I10" i="25"/>
  <c r="V16" i="25"/>
  <c r="V17" i="25" s="1"/>
  <c r="U17" i="25"/>
  <c r="V18" i="25"/>
  <c r="V19" i="25" s="1"/>
  <c r="U19" i="25"/>
  <c r="N6" i="25"/>
  <c r="N7" i="25" s="1"/>
  <c r="M7" i="25"/>
  <c r="P17" i="25"/>
  <c r="Q16" i="25"/>
  <c r="I9" i="25"/>
  <c r="J8" i="25"/>
  <c r="J9" i="25" s="1"/>
  <c r="P9" i="25"/>
  <c r="Q8" i="25"/>
  <c r="V14" i="25"/>
  <c r="V15" i="25" s="1"/>
  <c r="U15" i="25"/>
  <c r="Q19" i="25"/>
  <c r="R18" i="25"/>
  <c r="R19" i="25" s="1"/>
  <c r="Y15" i="25"/>
  <c r="Z14" i="25"/>
  <c r="Z15" i="25" s="1"/>
  <c r="N8" i="25"/>
  <c r="N9" i="25" s="1"/>
  <c r="M9" i="25"/>
  <c r="Q13" i="25"/>
  <c r="R12" i="25"/>
  <c r="R13" i="25" s="1"/>
  <c r="Y13" i="25"/>
  <c r="Z12" i="25"/>
  <c r="Z13" i="25" s="1"/>
  <c r="Y9" i="25"/>
  <c r="Z8" i="25"/>
  <c r="Z9" i="25" s="1"/>
  <c r="P7" i="25"/>
  <c r="Q6" i="25"/>
  <c r="N12" i="25"/>
  <c r="N13" i="25" s="1"/>
  <c r="M13" i="25"/>
  <c r="N14" i="25"/>
  <c r="N15" i="25" s="1"/>
  <c r="M15" i="25"/>
  <c r="V6" i="25"/>
  <c r="V7" i="25" s="1"/>
  <c r="U7" i="25"/>
  <c r="V8" i="25"/>
  <c r="V9" i="25" s="1"/>
  <c r="U9" i="25"/>
  <c r="Y5" i="25"/>
  <c r="N5" i="25"/>
  <c r="M5" i="25"/>
  <c r="J5" i="25"/>
  <c r="I5" i="25"/>
  <c r="E20" i="25"/>
  <c r="E21" i="25" s="1"/>
  <c r="F22" i="25"/>
  <c r="F20" i="25" s="1"/>
  <c r="F21" i="25" s="1"/>
  <c r="D17" i="25"/>
  <c r="E16" i="25"/>
  <c r="D15" i="25"/>
  <c r="E14" i="25"/>
  <c r="D11" i="25"/>
  <c r="E10" i="25"/>
  <c r="D19" i="25"/>
  <c r="E18" i="25"/>
  <c r="D7" i="25"/>
  <c r="E6" i="25"/>
  <c r="D13" i="25"/>
  <c r="E12" i="25"/>
  <c r="D9" i="25"/>
  <c r="E8" i="25"/>
  <c r="F4" i="25"/>
  <c r="E5" i="25"/>
  <c r="H53" i="24"/>
  <c r="P55" i="24"/>
  <c r="H64" i="24"/>
  <c r="H49" i="24"/>
  <c r="P62" i="24"/>
  <c r="P59" i="24"/>
  <c r="P61" i="24"/>
  <c r="P51" i="24"/>
  <c r="P49" i="24"/>
  <c r="T55" i="24"/>
  <c r="U23" i="24"/>
  <c r="V23" i="24"/>
  <c r="P60" i="24"/>
  <c r="P57" i="24"/>
  <c r="P53" i="24"/>
  <c r="X23" i="24"/>
  <c r="Y51" i="24"/>
  <c r="Y50" i="24"/>
  <c r="Z57" i="24"/>
  <c r="Y57" i="24"/>
  <c r="Y48" i="24"/>
  <c r="Y49" i="24"/>
  <c r="Y54" i="24"/>
  <c r="Y63" i="24"/>
  <c r="Y12" i="24"/>
  <c r="Y59" i="24"/>
  <c r="Y60" i="24"/>
  <c r="Y61" i="24"/>
  <c r="Z64" i="24"/>
  <c r="Y64" i="24"/>
  <c r="Y52" i="24"/>
  <c r="Y20" i="24"/>
  <c r="Y55" i="24"/>
  <c r="Z55" i="24"/>
  <c r="Y58" i="24"/>
  <c r="Y10" i="24"/>
  <c r="Z10" i="24"/>
  <c r="Y6" i="24"/>
  <c r="Z6" i="24"/>
  <c r="Y56" i="24"/>
  <c r="Y8" i="24"/>
  <c r="Y53" i="24"/>
  <c r="Y62" i="24"/>
  <c r="U62" i="24"/>
  <c r="T50" i="24"/>
  <c r="U60" i="24"/>
  <c r="U61" i="24"/>
  <c r="V57" i="24"/>
  <c r="U64" i="24"/>
  <c r="T48" i="24"/>
  <c r="T6" i="24"/>
  <c r="T52" i="24"/>
  <c r="T20" i="24"/>
  <c r="U57" i="24"/>
  <c r="U55" i="24"/>
  <c r="T58" i="24"/>
  <c r="T12" i="24"/>
  <c r="U53" i="24"/>
  <c r="T56" i="24"/>
  <c r="T10" i="24"/>
  <c r="U63" i="24"/>
  <c r="T54" i="24"/>
  <c r="T8" i="24"/>
  <c r="P56" i="24"/>
  <c r="P6" i="24"/>
  <c r="Q57" i="24"/>
  <c r="Q55" i="24"/>
  <c r="R55" i="24"/>
  <c r="P54" i="24"/>
  <c r="Q62" i="24"/>
  <c r="P50" i="24"/>
  <c r="Q64" i="24"/>
  <c r="Q49" i="24"/>
  <c r="P48" i="24"/>
  <c r="Q51" i="24"/>
  <c r="Q61" i="24"/>
  <c r="Q60" i="24"/>
  <c r="P23" i="24"/>
  <c r="P20" i="24"/>
  <c r="Q12" i="24"/>
  <c r="R12" i="24"/>
  <c r="P52" i="24"/>
  <c r="P10" i="24"/>
  <c r="Q63" i="24"/>
  <c r="Q59" i="24"/>
  <c r="R59" i="24"/>
  <c r="P58" i="24"/>
  <c r="P8" i="24"/>
  <c r="Q53" i="24"/>
  <c r="L12" i="24"/>
  <c r="L6" i="24"/>
  <c r="N6" i="24"/>
  <c r="M6" i="24"/>
  <c r="L23" i="24"/>
  <c r="M57" i="24"/>
  <c r="L8" i="24"/>
  <c r="N53" i="24"/>
  <c r="M53" i="24"/>
  <c r="L62" i="24"/>
  <c r="N58" i="24"/>
  <c r="M58" i="24"/>
  <c r="N8" i="24"/>
  <c r="M8" i="24"/>
  <c r="L48" i="24"/>
  <c r="L60" i="24"/>
  <c r="L20" i="24"/>
  <c r="L56" i="24"/>
  <c r="N12" i="24"/>
  <c r="M12" i="24"/>
  <c r="N20" i="24"/>
  <c r="M20" i="24"/>
  <c r="N63" i="24"/>
  <c r="M63" i="24"/>
  <c r="M52" i="24"/>
  <c r="N64" i="24"/>
  <c r="M64" i="24"/>
  <c r="L54" i="24"/>
  <c r="N49" i="24"/>
  <c r="M49" i="24"/>
  <c r="L10" i="24"/>
  <c r="N61" i="24"/>
  <c r="M61" i="24"/>
  <c r="L51" i="24"/>
  <c r="L50" i="24"/>
  <c r="N10" i="24"/>
  <c r="M10" i="24"/>
  <c r="N55" i="24"/>
  <c r="M55" i="24"/>
  <c r="N59" i="24"/>
  <c r="M59" i="24"/>
  <c r="H63" i="24"/>
  <c r="H54" i="24"/>
  <c r="I33" i="24"/>
  <c r="J33" i="24" s="1"/>
  <c r="H55" i="24"/>
  <c r="I64" i="24"/>
  <c r="I58" i="24"/>
  <c r="H20" i="24"/>
  <c r="I48" i="24"/>
  <c r="J48" i="24"/>
  <c r="I23" i="24"/>
  <c r="J23" i="24"/>
  <c r="H12" i="24"/>
  <c r="J63" i="24"/>
  <c r="I63" i="24"/>
  <c r="I62" i="24"/>
  <c r="J62" i="24"/>
  <c r="I52" i="24"/>
  <c r="I56" i="24"/>
  <c r="J55" i="24"/>
  <c r="I55" i="24"/>
  <c r="J59" i="24"/>
  <c r="I59" i="24"/>
  <c r="I57" i="24"/>
  <c r="I6" i="24"/>
  <c r="J6" i="24"/>
  <c r="I10" i="24"/>
  <c r="J10" i="24"/>
  <c r="H8" i="24"/>
  <c r="I61" i="24"/>
  <c r="I60" i="24"/>
  <c r="J60" i="24"/>
  <c r="J50" i="24"/>
  <c r="J49" i="24"/>
  <c r="I49" i="24"/>
  <c r="J53" i="24"/>
  <c r="I53" i="24"/>
  <c r="J51" i="24"/>
  <c r="I51" i="24"/>
  <c r="F55" i="24"/>
  <c r="F60" i="24"/>
  <c r="E60" i="24"/>
  <c r="F37" i="24"/>
  <c r="F58" i="24" s="1"/>
  <c r="E58" i="24"/>
  <c r="F35" i="24"/>
  <c r="F56" i="24" s="1"/>
  <c r="E56" i="24"/>
  <c r="F64" i="24"/>
  <c r="F41" i="24"/>
  <c r="F62" i="24" s="1"/>
  <c r="E62" i="24"/>
  <c r="F31" i="24"/>
  <c r="F52" i="24" s="1"/>
  <c r="E52" i="24"/>
  <c r="F29" i="24"/>
  <c r="F50" i="24" s="1"/>
  <c r="E50" i="24"/>
  <c r="F33" i="24"/>
  <c r="F54" i="24" s="1"/>
  <c r="E54" i="24"/>
  <c r="F38" i="24"/>
  <c r="F59" i="24" s="1"/>
  <c r="E59" i="24"/>
  <c r="F36" i="24"/>
  <c r="F57" i="24" s="1"/>
  <c r="E57" i="24"/>
  <c r="F48" i="24"/>
  <c r="D53" i="24"/>
  <c r="E32" i="24"/>
  <c r="F61" i="24"/>
  <c r="F51" i="24"/>
  <c r="E49" i="24"/>
  <c r="F28" i="24"/>
  <c r="F49" i="24" s="1"/>
  <c r="D10" i="24"/>
  <c r="D23" i="24"/>
  <c r="Q9" i="25" l="1"/>
  <c r="R8" i="25"/>
  <c r="R9" i="25" s="1"/>
  <c r="Q15" i="25"/>
  <c r="R14" i="25"/>
  <c r="R15" i="25" s="1"/>
  <c r="Q17" i="25"/>
  <c r="R16" i="25"/>
  <c r="R17" i="25" s="1"/>
  <c r="Y11" i="25"/>
  <c r="Z10" i="25"/>
  <c r="Z11" i="25" s="1"/>
  <c r="Q11" i="25"/>
  <c r="R10" i="25"/>
  <c r="R11" i="25" s="1"/>
  <c r="I15" i="25"/>
  <c r="J14" i="25"/>
  <c r="J15" i="25" s="1"/>
  <c r="I11" i="25"/>
  <c r="J10" i="25"/>
  <c r="J11" i="25" s="1"/>
  <c r="I19" i="25"/>
  <c r="J18" i="25"/>
  <c r="J19" i="25" s="1"/>
  <c r="Q7" i="25"/>
  <c r="R6" i="25"/>
  <c r="R7" i="25" s="1"/>
  <c r="E9" i="25"/>
  <c r="F8" i="25"/>
  <c r="F9" i="25" s="1"/>
  <c r="E11" i="25"/>
  <c r="F10" i="25"/>
  <c r="F11" i="25" s="1"/>
  <c r="E13" i="25"/>
  <c r="F12" i="25"/>
  <c r="F13" i="25" s="1"/>
  <c r="E15" i="25"/>
  <c r="F14" i="25"/>
  <c r="F15" i="25" s="1"/>
  <c r="E7" i="25"/>
  <c r="F6" i="25"/>
  <c r="F7" i="25" s="1"/>
  <c r="E17" i="25"/>
  <c r="F16" i="25"/>
  <c r="F17" i="25" s="1"/>
  <c r="E19" i="25"/>
  <c r="F18" i="25"/>
  <c r="F19" i="25" s="1"/>
  <c r="F5" i="25"/>
  <c r="I54" i="24"/>
  <c r="Z54" i="24"/>
  <c r="Z60" i="24"/>
  <c r="Z61" i="24"/>
  <c r="Z50" i="24"/>
  <c r="Z62" i="24"/>
  <c r="Z52" i="24"/>
  <c r="Z59" i="24"/>
  <c r="Z49" i="24"/>
  <c r="Z51" i="24"/>
  <c r="Z53" i="24"/>
  <c r="Z48" i="24"/>
  <c r="Z56" i="24"/>
  <c r="Z58" i="24"/>
  <c r="Y23" i="24"/>
  <c r="V8" i="24"/>
  <c r="U8" i="24"/>
  <c r="V60" i="24"/>
  <c r="V61" i="24"/>
  <c r="V56" i="24"/>
  <c r="U56" i="24"/>
  <c r="U6" i="24"/>
  <c r="V6" i="24"/>
  <c r="V55" i="24"/>
  <c r="V59" i="24"/>
  <c r="V51" i="24"/>
  <c r="V49" i="24"/>
  <c r="V20" i="24"/>
  <c r="U20" i="24"/>
  <c r="U48" i="24"/>
  <c r="V48" i="24"/>
  <c r="U50" i="24"/>
  <c r="V50" i="24"/>
  <c r="V63" i="24"/>
  <c r="U12" i="24"/>
  <c r="V12" i="24"/>
  <c r="V53" i="24"/>
  <c r="U52" i="24"/>
  <c r="V52" i="24"/>
  <c r="U54" i="24"/>
  <c r="V54" i="24"/>
  <c r="U10" i="24"/>
  <c r="V10" i="24"/>
  <c r="U58" i="24"/>
  <c r="V58" i="24"/>
  <c r="V64" i="24"/>
  <c r="V62" i="24"/>
  <c r="R51" i="24"/>
  <c r="R50" i="24"/>
  <c r="Q50" i="24"/>
  <c r="R64" i="24"/>
  <c r="R53" i="24"/>
  <c r="R63" i="24"/>
  <c r="Q20" i="24"/>
  <c r="R20" i="24"/>
  <c r="R57" i="24"/>
  <c r="Q48" i="24"/>
  <c r="R48" i="24"/>
  <c r="Q6" i="24"/>
  <c r="R6" i="24"/>
  <c r="R60" i="24"/>
  <c r="R61" i="24"/>
  <c r="Q8" i="24"/>
  <c r="R8" i="24"/>
  <c r="Q10" i="24"/>
  <c r="R10" i="24"/>
  <c r="R62" i="24"/>
  <c r="Q23" i="24"/>
  <c r="R23" i="24"/>
  <c r="Q54" i="24"/>
  <c r="R54" i="24"/>
  <c r="Q56" i="24"/>
  <c r="R56" i="24"/>
  <c r="Q58" i="24"/>
  <c r="R58" i="24"/>
  <c r="Q52" i="24"/>
  <c r="R52" i="24"/>
  <c r="R49" i="24"/>
  <c r="N52" i="24"/>
  <c r="N56" i="24"/>
  <c r="M56" i="24"/>
  <c r="N57" i="24"/>
  <c r="N51" i="24"/>
  <c r="M51" i="24"/>
  <c r="M23" i="24"/>
  <c r="N23" i="24"/>
  <c r="N50" i="24"/>
  <c r="M50" i="24"/>
  <c r="N60" i="24"/>
  <c r="M60" i="24"/>
  <c r="N62" i="24"/>
  <c r="M62" i="24"/>
  <c r="N48" i="24"/>
  <c r="M48" i="24"/>
  <c r="N54" i="24"/>
  <c r="M54" i="24"/>
  <c r="J56" i="24"/>
  <c r="I12" i="24"/>
  <c r="J12" i="24"/>
  <c r="I20" i="24"/>
  <c r="J20" i="24"/>
  <c r="J61" i="24"/>
  <c r="J57" i="24"/>
  <c r="J52" i="24"/>
  <c r="J54" i="24"/>
  <c r="J58" i="24"/>
  <c r="I8" i="24"/>
  <c r="J8" i="24"/>
  <c r="J64" i="24"/>
  <c r="E53" i="24"/>
  <c r="F32" i="24"/>
  <c r="F53" i="24" s="1"/>
  <c r="E12" i="24"/>
  <c r="E20" i="24"/>
  <c r="E10" i="24"/>
  <c r="E6" i="24"/>
  <c r="E8" i="24"/>
  <c r="E23" i="24"/>
  <c r="U16" i="7" l="1"/>
  <c r="U15" i="7"/>
  <c r="U14" i="7"/>
  <c r="U13" i="7"/>
  <c r="S16" i="7"/>
  <c r="S15" i="7"/>
  <c r="S14" i="7"/>
  <c r="S13" i="7"/>
  <c r="Q16" i="7"/>
  <c r="Q15" i="7"/>
  <c r="Q14" i="7"/>
  <c r="Q13" i="7"/>
  <c r="O16" i="7"/>
  <c r="O15" i="7"/>
  <c r="O14" i="7"/>
  <c r="O13" i="7"/>
  <c r="M16" i="7"/>
  <c r="M15" i="7"/>
  <c r="M14" i="7"/>
  <c r="M13" i="7"/>
  <c r="K16" i="7"/>
  <c r="K15" i="7"/>
  <c r="K14" i="7"/>
  <c r="K13" i="7"/>
  <c r="I16" i="7"/>
  <c r="I15" i="7"/>
  <c r="I14" i="7"/>
  <c r="I13" i="7"/>
  <c r="BX64" i="8" l="1"/>
  <c r="BX62" i="8"/>
  <c r="BX61" i="8"/>
  <c r="BX60" i="8"/>
  <c r="BX59" i="8"/>
  <c r="BX58" i="8"/>
  <c r="BX57" i="8"/>
  <c r="BX56" i="8"/>
  <c r="BX55" i="8"/>
  <c r="BX53" i="8"/>
  <c r="BX52" i="8"/>
  <c r="BX51" i="8"/>
  <c r="BX50" i="8"/>
  <c r="BX49" i="8"/>
  <c r="BX48" i="8"/>
  <c r="BX7" i="8"/>
  <c r="CB7" i="8" s="1"/>
  <c r="BX10" i="8"/>
  <c r="AD31" i="20" s="1"/>
  <c r="BX6" i="8"/>
  <c r="AD27" i="20" s="1"/>
  <c r="T7" i="7" l="1"/>
  <c r="AD28" i="20"/>
  <c r="G6" i="20" s="1"/>
  <c r="G7" i="20" s="1"/>
  <c r="H7" i="20" s="1"/>
  <c r="BY7" i="8"/>
  <c r="BZ7" i="8"/>
  <c r="BX63" i="8"/>
  <c r="Z42" i="24"/>
  <c r="Z63" i="24" s="1"/>
  <c r="BX11" i="8"/>
  <c r="Z7" i="24"/>
  <c r="Z8" i="24" s="1"/>
  <c r="BX8" i="8"/>
  <c r="BP11" i="8"/>
  <c r="H6" i="20" l="1"/>
  <c r="E6" i="20"/>
  <c r="BX22" i="8"/>
  <c r="CB22" i="8" s="1"/>
  <c r="CB11" i="8"/>
  <c r="AD29" i="20"/>
  <c r="T22" i="7"/>
  <c r="U22" i="7" s="1"/>
  <c r="AD43" i="20"/>
  <c r="BZ22" i="8"/>
  <c r="BY22" i="8"/>
  <c r="Z11" i="24"/>
  <c r="Z12" i="24" s="1"/>
  <c r="AD32" i="20"/>
  <c r="G10" i="20" s="1"/>
  <c r="BZ11" i="8"/>
  <c r="BY11" i="8"/>
  <c r="BX12" i="8"/>
  <c r="AD33" i="20" s="1"/>
  <c r="BX17" i="8"/>
  <c r="BX23" i="8"/>
  <c r="AD44" i="20" s="1"/>
  <c r="Z22" i="24"/>
  <c r="Z23" i="24" s="1"/>
  <c r="Z114" i="18"/>
  <c r="Y114" i="18"/>
  <c r="X114" i="18"/>
  <c r="V114" i="18"/>
  <c r="U114" i="18"/>
  <c r="T114" i="18"/>
  <c r="R114" i="18"/>
  <c r="Q114" i="18"/>
  <c r="P114" i="18"/>
  <c r="N114" i="18"/>
  <c r="M114" i="18"/>
  <c r="L114" i="18"/>
  <c r="J114" i="18"/>
  <c r="I114" i="18"/>
  <c r="H114" i="18"/>
  <c r="F114" i="18"/>
  <c r="E114" i="18"/>
  <c r="D114" i="18"/>
  <c r="Z113" i="18"/>
  <c r="Y113" i="18"/>
  <c r="X113" i="18"/>
  <c r="V113" i="18"/>
  <c r="U113" i="18"/>
  <c r="T113" i="18"/>
  <c r="R113" i="18"/>
  <c r="Q113" i="18"/>
  <c r="P113" i="18"/>
  <c r="N113" i="18"/>
  <c r="M113" i="18"/>
  <c r="L113" i="18"/>
  <c r="J113" i="18"/>
  <c r="I113" i="18"/>
  <c r="H113" i="18"/>
  <c r="F113" i="18"/>
  <c r="E113" i="18"/>
  <c r="D113" i="18"/>
  <c r="Z112" i="18"/>
  <c r="Y112" i="18"/>
  <c r="X112" i="18"/>
  <c r="V112" i="18"/>
  <c r="U112" i="18"/>
  <c r="T112" i="18"/>
  <c r="R112" i="18"/>
  <c r="Q112" i="18"/>
  <c r="P112" i="18"/>
  <c r="N112" i="18"/>
  <c r="M112" i="18"/>
  <c r="L112" i="18"/>
  <c r="J112" i="18"/>
  <c r="I112" i="18"/>
  <c r="H112" i="18"/>
  <c r="F112" i="18"/>
  <c r="E112" i="18"/>
  <c r="D112" i="18"/>
  <c r="Z111" i="18"/>
  <c r="Y111" i="18"/>
  <c r="X111" i="18"/>
  <c r="V111" i="18"/>
  <c r="U111" i="18"/>
  <c r="T111" i="18"/>
  <c r="R111" i="18"/>
  <c r="Q111" i="18"/>
  <c r="P111" i="18"/>
  <c r="N111" i="18"/>
  <c r="M111" i="18"/>
  <c r="L111" i="18"/>
  <c r="J111" i="18"/>
  <c r="I111" i="18"/>
  <c r="H111" i="18"/>
  <c r="F111" i="18"/>
  <c r="E111" i="18"/>
  <c r="D111" i="18"/>
  <c r="Z110" i="18"/>
  <c r="Y110" i="18"/>
  <c r="X110" i="18"/>
  <c r="V110" i="18"/>
  <c r="U110" i="18"/>
  <c r="T110" i="18"/>
  <c r="R110" i="18"/>
  <c r="Q110" i="18"/>
  <c r="P110" i="18"/>
  <c r="N110" i="18"/>
  <c r="M110" i="18"/>
  <c r="L110" i="18"/>
  <c r="J110" i="18"/>
  <c r="I110" i="18"/>
  <c r="H110" i="18"/>
  <c r="F110" i="18"/>
  <c r="E110" i="18"/>
  <c r="D110" i="18"/>
  <c r="Z109" i="18"/>
  <c r="Y109" i="18"/>
  <c r="X109" i="18"/>
  <c r="V109" i="18"/>
  <c r="U109" i="18"/>
  <c r="T109" i="18"/>
  <c r="R109" i="18"/>
  <c r="Q109" i="18"/>
  <c r="P109" i="18"/>
  <c r="N109" i="18"/>
  <c r="M109" i="18"/>
  <c r="L109" i="18"/>
  <c r="J109" i="18"/>
  <c r="I109" i="18"/>
  <c r="H109" i="18"/>
  <c r="F109" i="18"/>
  <c r="E109" i="18"/>
  <c r="D109" i="18"/>
  <c r="Z108" i="18"/>
  <c r="Y108" i="18"/>
  <c r="X108" i="18"/>
  <c r="V108" i="18"/>
  <c r="U108" i="18"/>
  <c r="T108" i="18"/>
  <c r="R108" i="18"/>
  <c r="Q108" i="18"/>
  <c r="P108" i="18"/>
  <c r="N108" i="18"/>
  <c r="M108" i="18"/>
  <c r="L108" i="18"/>
  <c r="J108" i="18"/>
  <c r="I108" i="18"/>
  <c r="H108" i="18"/>
  <c r="F108" i="18"/>
  <c r="E108" i="18"/>
  <c r="D108" i="18"/>
  <c r="Z107" i="18"/>
  <c r="Y107" i="18"/>
  <c r="X107" i="18"/>
  <c r="V107" i="18"/>
  <c r="U107" i="18"/>
  <c r="T107" i="18"/>
  <c r="R107" i="18"/>
  <c r="Q107" i="18"/>
  <c r="P107" i="18"/>
  <c r="N107" i="18"/>
  <c r="M107" i="18"/>
  <c r="L107" i="18"/>
  <c r="J107" i="18"/>
  <c r="I107" i="18"/>
  <c r="H107" i="18"/>
  <c r="F107" i="18"/>
  <c r="E107" i="18"/>
  <c r="D107" i="18"/>
  <c r="Z106" i="18"/>
  <c r="Y106" i="18"/>
  <c r="X106" i="18"/>
  <c r="V106" i="18"/>
  <c r="U106" i="18"/>
  <c r="T106" i="18"/>
  <c r="R106" i="18"/>
  <c r="Q106" i="18"/>
  <c r="P106" i="18"/>
  <c r="N106" i="18"/>
  <c r="M106" i="18"/>
  <c r="L106" i="18"/>
  <c r="J106" i="18"/>
  <c r="I106" i="18"/>
  <c r="H106" i="18"/>
  <c r="F106" i="18"/>
  <c r="E106" i="18"/>
  <c r="D106" i="18"/>
  <c r="Z105" i="18"/>
  <c r="Y105" i="18"/>
  <c r="X105" i="18"/>
  <c r="V105" i="18"/>
  <c r="U105" i="18"/>
  <c r="T105" i="18"/>
  <c r="R105" i="18"/>
  <c r="Q105" i="18"/>
  <c r="P105" i="18"/>
  <c r="N105" i="18"/>
  <c r="M105" i="18"/>
  <c r="L105" i="18"/>
  <c r="J105" i="18"/>
  <c r="I105" i="18"/>
  <c r="H105" i="18"/>
  <c r="F105" i="18"/>
  <c r="E105" i="18"/>
  <c r="D105" i="18"/>
  <c r="Z104" i="18"/>
  <c r="Y104" i="18"/>
  <c r="X104" i="18"/>
  <c r="V104" i="18"/>
  <c r="U104" i="18"/>
  <c r="T104" i="18"/>
  <c r="R104" i="18"/>
  <c r="Q104" i="18"/>
  <c r="P104" i="18"/>
  <c r="N104" i="18"/>
  <c r="M104" i="18"/>
  <c r="L104" i="18"/>
  <c r="J104" i="18"/>
  <c r="I104" i="18"/>
  <c r="H104" i="18"/>
  <c r="F104" i="18"/>
  <c r="E104" i="18"/>
  <c r="D104" i="18"/>
  <c r="Z103" i="18"/>
  <c r="Y103" i="18"/>
  <c r="X103" i="18"/>
  <c r="V103" i="18"/>
  <c r="U103" i="18"/>
  <c r="T103" i="18"/>
  <c r="R103" i="18"/>
  <c r="Q103" i="18"/>
  <c r="P103" i="18"/>
  <c r="N103" i="18"/>
  <c r="M103" i="18"/>
  <c r="L103" i="18"/>
  <c r="J103" i="18"/>
  <c r="I103" i="18"/>
  <c r="H103" i="18"/>
  <c r="F103" i="18"/>
  <c r="E103" i="18"/>
  <c r="D103" i="18"/>
  <c r="Z102" i="18"/>
  <c r="Y102" i="18"/>
  <c r="X102" i="18"/>
  <c r="V102" i="18"/>
  <c r="U102" i="18"/>
  <c r="T102" i="18"/>
  <c r="R102" i="18"/>
  <c r="Q102" i="18"/>
  <c r="P102" i="18"/>
  <c r="N102" i="18"/>
  <c r="M102" i="18"/>
  <c r="L102" i="18"/>
  <c r="J102" i="18"/>
  <c r="I102" i="18"/>
  <c r="H102" i="18"/>
  <c r="F102" i="18"/>
  <c r="E102" i="18"/>
  <c r="D102" i="18"/>
  <c r="Z101" i="18"/>
  <c r="Y101" i="18"/>
  <c r="X101" i="18"/>
  <c r="V101" i="18"/>
  <c r="U101" i="18"/>
  <c r="T101" i="18"/>
  <c r="R101" i="18"/>
  <c r="Q101" i="18"/>
  <c r="P101" i="18"/>
  <c r="N101" i="18"/>
  <c r="M101" i="18"/>
  <c r="L101" i="18"/>
  <c r="J101" i="18"/>
  <c r="I101" i="18"/>
  <c r="H101" i="18"/>
  <c r="F101" i="18"/>
  <c r="E101" i="18"/>
  <c r="D101" i="18"/>
  <c r="Z100" i="18"/>
  <c r="Y100" i="18"/>
  <c r="X100" i="18"/>
  <c r="V100" i="18"/>
  <c r="U100" i="18"/>
  <c r="T100" i="18"/>
  <c r="R100" i="18"/>
  <c r="Q100" i="18"/>
  <c r="P100" i="18"/>
  <c r="N100" i="18"/>
  <c r="M100" i="18"/>
  <c r="L100" i="18"/>
  <c r="J100" i="18"/>
  <c r="I100" i="18"/>
  <c r="H100" i="18"/>
  <c r="F100" i="18"/>
  <c r="E100" i="18"/>
  <c r="D100" i="18"/>
  <c r="Z99" i="18"/>
  <c r="Y99" i="18"/>
  <c r="X99" i="18"/>
  <c r="V99" i="18"/>
  <c r="U99" i="18"/>
  <c r="T99" i="18"/>
  <c r="R99" i="18"/>
  <c r="Q99" i="18"/>
  <c r="P99" i="18"/>
  <c r="N99" i="18"/>
  <c r="M99" i="18"/>
  <c r="L99" i="18"/>
  <c r="J99" i="18"/>
  <c r="I99" i="18"/>
  <c r="H99" i="18"/>
  <c r="F99" i="18"/>
  <c r="E99" i="18"/>
  <c r="D99" i="18"/>
  <c r="Z98" i="18"/>
  <c r="Y98" i="18"/>
  <c r="X98" i="18"/>
  <c r="V98" i="18"/>
  <c r="U98" i="18"/>
  <c r="T98" i="18"/>
  <c r="R98" i="18"/>
  <c r="Q98" i="18"/>
  <c r="P98" i="18"/>
  <c r="N98" i="18"/>
  <c r="M98" i="18"/>
  <c r="L98" i="18"/>
  <c r="J98" i="18"/>
  <c r="I98" i="18"/>
  <c r="H98" i="18"/>
  <c r="F98" i="18"/>
  <c r="E98" i="18"/>
  <c r="D98" i="18"/>
  <c r="Z97" i="18"/>
  <c r="Y97" i="18"/>
  <c r="X97" i="18"/>
  <c r="V97" i="18"/>
  <c r="U97" i="18"/>
  <c r="T97" i="18"/>
  <c r="R97" i="18"/>
  <c r="Q97" i="18"/>
  <c r="P97" i="18"/>
  <c r="N97" i="18"/>
  <c r="M97" i="18"/>
  <c r="L97" i="18"/>
  <c r="J97" i="18"/>
  <c r="I97" i="18"/>
  <c r="H97" i="18"/>
  <c r="F97" i="18"/>
  <c r="E97" i="18"/>
  <c r="D97" i="18"/>
  <c r="Z96" i="18"/>
  <c r="Y96" i="18"/>
  <c r="X96" i="18"/>
  <c r="V96" i="18"/>
  <c r="U96" i="18"/>
  <c r="T96" i="18"/>
  <c r="R96" i="18"/>
  <c r="Q96" i="18"/>
  <c r="P96" i="18"/>
  <c r="N96" i="18"/>
  <c r="M96" i="18"/>
  <c r="L96" i="18"/>
  <c r="J96" i="18"/>
  <c r="I96" i="18"/>
  <c r="H96" i="18"/>
  <c r="F96" i="18"/>
  <c r="E96" i="18"/>
  <c r="D96" i="18"/>
  <c r="Z95" i="18"/>
  <c r="Y95" i="18"/>
  <c r="X95" i="18"/>
  <c r="V95" i="18"/>
  <c r="U95" i="18"/>
  <c r="T95" i="18"/>
  <c r="R95" i="18"/>
  <c r="Q95" i="18"/>
  <c r="P95" i="18"/>
  <c r="N95" i="18"/>
  <c r="M95" i="18"/>
  <c r="L95" i="18"/>
  <c r="J95" i="18"/>
  <c r="I95" i="18"/>
  <c r="H95" i="18"/>
  <c r="F95" i="18"/>
  <c r="E95" i="18"/>
  <c r="D95" i="18"/>
  <c r="Z94" i="18"/>
  <c r="Y94" i="18"/>
  <c r="X94" i="18"/>
  <c r="V94" i="18"/>
  <c r="U94" i="18"/>
  <c r="T94" i="18"/>
  <c r="R94" i="18"/>
  <c r="Q94" i="18"/>
  <c r="P94" i="18"/>
  <c r="N94" i="18"/>
  <c r="M94" i="18"/>
  <c r="L94" i="18"/>
  <c r="J94" i="18"/>
  <c r="I94" i="18"/>
  <c r="H94" i="18"/>
  <c r="F94" i="18"/>
  <c r="E94" i="18"/>
  <c r="D94" i="18"/>
  <c r="Z93" i="18"/>
  <c r="Y93" i="18"/>
  <c r="X93" i="18"/>
  <c r="V93" i="18"/>
  <c r="U93" i="18"/>
  <c r="T93" i="18"/>
  <c r="R93" i="18"/>
  <c r="Q93" i="18"/>
  <c r="P93" i="18"/>
  <c r="N93" i="18"/>
  <c r="M93" i="18"/>
  <c r="L93" i="18"/>
  <c r="J93" i="18"/>
  <c r="I93" i="18"/>
  <c r="H93" i="18"/>
  <c r="F93" i="18"/>
  <c r="E93" i="18"/>
  <c r="D93" i="18"/>
  <c r="Z92" i="18"/>
  <c r="Y92" i="18"/>
  <c r="X92" i="18"/>
  <c r="V92" i="18"/>
  <c r="U92" i="18"/>
  <c r="T92" i="18"/>
  <c r="R92" i="18"/>
  <c r="Q92" i="18"/>
  <c r="P92" i="18"/>
  <c r="N92" i="18"/>
  <c r="M92" i="18"/>
  <c r="L92" i="18"/>
  <c r="J92" i="18"/>
  <c r="I92" i="18"/>
  <c r="H92" i="18"/>
  <c r="F92" i="18"/>
  <c r="E92" i="18"/>
  <c r="D92" i="18"/>
  <c r="AD65" i="20"/>
  <c r="AC65" i="20"/>
  <c r="AB65" i="20"/>
  <c r="Z65" i="20"/>
  <c r="Y65" i="20"/>
  <c r="X65" i="20"/>
  <c r="V65" i="20"/>
  <c r="U65" i="20"/>
  <c r="T65" i="20"/>
  <c r="R65" i="20"/>
  <c r="Q65" i="20"/>
  <c r="P65" i="20"/>
  <c r="N65" i="20"/>
  <c r="M65" i="20"/>
  <c r="L65" i="20"/>
  <c r="J65" i="20"/>
  <c r="I65" i="20"/>
  <c r="H65" i="20"/>
  <c r="F65" i="20"/>
  <c r="E65" i="20"/>
  <c r="D65" i="20"/>
  <c r="AC62" i="20"/>
  <c r="AB62" i="20"/>
  <c r="Z62" i="20"/>
  <c r="Y62" i="20"/>
  <c r="X62" i="20"/>
  <c r="V62" i="20"/>
  <c r="U62" i="20"/>
  <c r="T62" i="20"/>
  <c r="R62" i="20"/>
  <c r="Q62" i="20"/>
  <c r="P62" i="20"/>
  <c r="N62" i="20"/>
  <c r="M62" i="20"/>
  <c r="L62" i="20"/>
  <c r="J62" i="20"/>
  <c r="I62" i="20"/>
  <c r="H62" i="20"/>
  <c r="F62" i="20"/>
  <c r="E62" i="20"/>
  <c r="D62" i="20"/>
  <c r="AD60" i="20"/>
  <c r="AC60" i="20"/>
  <c r="AB60" i="20"/>
  <c r="Z60" i="20"/>
  <c r="Y60" i="20"/>
  <c r="X60" i="20"/>
  <c r="V60" i="20"/>
  <c r="U60" i="20"/>
  <c r="T60" i="20"/>
  <c r="R60" i="20"/>
  <c r="Q60" i="20"/>
  <c r="P60" i="20"/>
  <c r="N60" i="20"/>
  <c r="M60" i="20"/>
  <c r="L60" i="20"/>
  <c r="J60" i="20"/>
  <c r="I60" i="20"/>
  <c r="H60" i="20"/>
  <c r="F60" i="20"/>
  <c r="E60" i="20"/>
  <c r="D60" i="20"/>
  <c r="AD59" i="20"/>
  <c r="AC59" i="20"/>
  <c r="AB59" i="20"/>
  <c r="Z59" i="20"/>
  <c r="Y59" i="20"/>
  <c r="X59" i="20"/>
  <c r="V59" i="20"/>
  <c r="U59" i="20"/>
  <c r="T59" i="20"/>
  <c r="R59" i="20"/>
  <c r="Q59" i="20"/>
  <c r="P59" i="20"/>
  <c r="N59" i="20"/>
  <c r="M59" i="20"/>
  <c r="L59" i="20"/>
  <c r="J59" i="20"/>
  <c r="I59" i="20"/>
  <c r="H59" i="20"/>
  <c r="F59" i="20"/>
  <c r="E59" i="20"/>
  <c r="D59" i="20"/>
  <c r="AD58" i="20"/>
  <c r="AC58" i="20"/>
  <c r="AB58" i="20"/>
  <c r="Z58" i="20"/>
  <c r="Y58" i="20"/>
  <c r="X58" i="20"/>
  <c r="V58" i="20"/>
  <c r="U58" i="20"/>
  <c r="T58" i="20"/>
  <c r="R58" i="20"/>
  <c r="Q58" i="20"/>
  <c r="P58" i="20"/>
  <c r="N58" i="20"/>
  <c r="M58" i="20"/>
  <c r="L58" i="20"/>
  <c r="J58" i="20"/>
  <c r="I58" i="20"/>
  <c r="H58" i="20"/>
  <c r="F58" i="20"/>
  <c r="E58" i="20"/>
  <c r="D58" i="20"/>
  <c r="AD57" i="20"/>
  <c r="AC57" i="20"/>
  <c r="AB57" i="20"/>
  <c r="Z57" i="20"/>
  <c r="Y57" i="20"/>
  <c r="X57" i="20"/>
  <c r="V57" i="20"/>
  <c r="U57" i="20"/>
  <c r="T57" i="20"/>
  <c r="R57" i="20"/>
  <c r="Q57" i="20"/>
  <c r="P57" i="20"/>
  <c r="N57" i="20"/>
  <c r="M57" i="20"/>
  <c r="L57" i="20"/>
  <c r="J57" i="20"/>
  <c r="I57" i="20"/>
  <c r="H57" i="20"/>
  <c r="F57" i="20"/>
  <c r="E57" i="20"/>
  <c r="D57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V90" i="18"/>
  <c r="U90" i="18"/>
  <c r="T90" i="18"/>
  <c r="R90" i="18"/>
  <c r="Q90" i="18"/>
  <c r="P90" i="18"/>
  <c r="N90" i="18"/>
  <c r="M90" i="18"/>
  <c r="L90" i="18"/>
  <c r="J90" i="18"/>
  <c r="I90" i="18"/>
  <c r="H90" i="18"/>
  <c r="Z88" i="18"/>
  <c r="Y88" i="18"/>
  <c r="X88" i="18"/>
  <c r="V88" i="18"/>
  <c r="U88" i="18"/>
  <c r="T88" i="18"/>
  <c r="R88" i="18"/>
  <c r="Q88" i="18"/>
  <c r="P88" i="18"/>
  <c r="N88" i="18"/>
  <c r="M88" i="18"/>
  <c r="L88" i="18"/>
  <c r="J88" i="18"/>
  <c r="I88" i="18"/>
  <c r="H88" i="18"/>
  <c r="Z86" i="18"/>
  <c r="Y86" i="18"/>
  <c r="X86" i="18"/>
  <c r="V86" i="18"/>
  <c r="U86" i="18"/>
  <c r="T86" i="18"/>
  <c r="R86" i="18"/>
  <c r="Q86" i="18"/>
  <c r="P86" i="18"/>
  <c r="N86" i="18"/>
  <c r="M86" i="18"/>
  <c r="L86" i="18"/>
  <c r="J86" i="18"/>
  <c r="I86" i="18"/>
  <c r="H86" i="18"/>
  <c r="Z84" i="18"/>
  <c r="Y84" i="18"/>
  <c r="X84" i="18"/>
  <c r="V84" i="18"/>
  <c r="U84" i="18"/>
  <c r="T84" i="18"/>
  <c r="R84" i="18"/>
  <c r="Q84" i="18"/>
  <c r="P84" i="18"/>
  <c r="N84" i="18"/>
  <c r="M84" i="18"/>
  <c r="L84" i="18"/>
  <c r="J84" i="18"/>
  <c r="I84" i="18"/>
  <c r="H84" i="18"/>
  <c r="Z82" i="18"/>
  <c r="Y82" i="18"/>
  <c r="X82" i="18"/>
  <c r="V82" i="18"/>
  <c r="U82" i="18"/>
  <c r="T82" i="18"/>
  <c r="R82" i="18"/>
  <c r="Q82" i="18"/>
  <c r="P82" i="18"/>
  <c r="N82" i="18"/>
  <c r="M82" i="18"/>
  <c r="L82" i="18"/>
  <c r="J82" i="18"/>
  <c r="I82" i="18"/>
  <c r="H82" i="18"/>
  <c r="Z80" i="18"/>
  <c r="Y80" i="18"/>
  <c r="X80" i="18"/>
  <c r="V80" i="18"/>
  <c r="U80" i="18"/>
  <c r="T80" i="18"/>
  <c r="R80" i="18"/>
  <c r="Q80" i="18"/>
  <c r="P80" i="18"/>
  <c r="N80" i="18"/>
  <c r="M80" i="18"/>
  <c r="L80" i="18"/>
  <c r="J80" i="18"/>
  <c r="I80" i="18"/>
  <c r="H80" i="18"/>
  <c r="Z78" i="18"/>
  <c r="Y78" i="18"/>
  <c r="X78" i="18"/>
  <c r="V78" i="18"/>
  <c r="U78" i="18"/>
  <c r="T78" i="18"/>
  <c r="R78" i="18"/>
  <c r="Q78" i="18"/>
  <c r="P78" i="18"/>
  <c r="N78" i="18"/>
  <c r="M78" i="18"/>
  <c r="L78" i="18"/>
  <c r="J78" i="18"/>
  <c r="I78" i="18"/>
  <c r="H78" i="18"/>
  <c r="Z76" i="18"/>
  <c r="Y76" i="18"/>
  <c r="X76" i="18"/>
  <c r="V76" i="18"/>
  <c r="U76" i="18"/>
  <c r="T76" i="18"/>
  <c r="R76" i="18"/>
  <c r="Q76" i="18"/>
  <c r="P76" i="18"/>
  <c r="N76" i="18"/>
  <c r="M76" i="18"/>
  <c r="L76" i="18"/>
  <c r="J76" i="18"/>
  <c r="I76" i="18"/>
  <c r="H76" i="18"/>
  <c r="Y74" i="18"/>
  <c r="X74" i="18"/>
  <c r="V74" i="18"/>
  <c r="U74" i="18"/>
  <c r="T74" i="18"/>
  <c r="R74" i="18"/>
  <c r="Q74" i="18"/>
  <c r="P74" i="18"/>
  <c r="N74" i="18"/>
  <c r="M74" i="18"/>
  <c r="L74" i="18"/>
  <c r="J74" i="18"/>
  <c r="I74" i="18"/>
  <c r="H74" i="18"/>
  <c r="Z73" i="18"/>
  <c r="Y73" i="18"/>
  <c r="X73" i="18"/>
  <c r="V73" i="18"/>
  <c r="U73" i="18"/>
  <c r="T73" i="18"/>
  <c r="T91" i="18" s="1"/>
  <c r="R73" i="18"/>
  <c r="Q73" i="18"/>
  <c r="Q89" i="18" s="1"/>
  <c r="P73" i="18"/>
  <c r="N73" i="18"/>
  <c r="M73" i="18"/>
  <c r="M81" i="18" s="1"/>
  <c r="L73" i="18"/>
  <c r="J73" i="18"/>
  <c r="I73" i="18"/>
  <c r="I91" i="18" s="1"/>
  <c r="H73" i="18"/>
  <c r="D78" i="18"/>
  <c r="E78" i="18"/>
  <c r="F78" i="18"/>
  <c r="F90" i="18"/>
  <c r="E90" i="18"/>
  <c r="D90" i="18"/>
  <c r="F88" i="18"/>
  <c r="E88" i="18"/>
  <c r="D88" i="18"/>
  <c r="F86" i="18"/>
  <c r="E86" i="18"/>
  <c r="D86" i="18"/>
  <c r="F84" i="18"/>
  <c r="E84" i="18"/>
  <c r="D84" i="18"/>
  <c r="F82" i="18"/>
  <c r="E82" i="18"/>
  <c r="D82" i="18"/>
  <c r="F80" i="18"/>
  <c r="E80" i="18"/>
  <c r="D80" i="18"/>
  <c r="F76" i="18"/>
  <c r="E76" i="18"/>
  <c r="D76" i="18"/>
  <c r="F74" i="18"/>
  <c r="E74" i="18"/>
  <c r="D74" i="18"/>
  <c r="F73" i="18"/>
  <c r="E73" i="18"/>
  <c r="D73" i="18"/>
  <c r="V68" i="18"/>
  <c r="U68" i="18"/>
  <c r="T68" i="18"/>
  <c r="T69" i="18" s="1"/>
  <c r="S68" i="18"/>
  <c r="S115" i="18" s="1"/>
  <c r="R68" i="18"/>
  <c r="R69" i="18" s="1"/>
  <c r="Q68" i="18"/>
  <c r="P68" i="18"/>
  <c r="P69" i="18" s="1"/>
  <c r="O68" i="18"/>
  <c r="O115" i="18" s="1"/>
  <c r="N68" i="18"/>
  <c r="N69" i="18" s="1"/>
  <c r="M68" i="18"/>
  <c r="M69" i="18" s="1"/>
  <c r="L68" i="18"/>
  <c r="K68" i="18"/>
  <c r="K115" i="18" s="1"/>
  <c r="J68" i="18"/>
  <c r="J69" i="18" s="1"/>
  <c r="I68" i="18"/>
  <c r="H68" i="18"/>
  <c r="H69" i="18" s="1"/>
  <c r="G68" i="18"/>
  <c r="G115" i="18" s="1"/>
  <c r="F68" i="18"/>
  <c r="F69" i="18" s="1"/>
  <c r="E68" i="18"/>
  <c r="E69" i="18" s="1"/>
  <c r="D68" i="18"/>
  <c r="D69" i="18" s="1"/>
  <c r="C68" i="18"/>
  <c r="Q69" i="18"/>
  <c r="L69" i="18"/>
  <c r="I69" i="18"/>
  <c r="C28" i="18"/>
  <c r="C75" i="18" s="1"/>
  <c r="D28" i="18"/>
  <c r="E28" i="18"/>
  <c r="F28" i="18"/>
  <c r="G28" i="18"/>
  <c r="G75" i="18" s="1"/>
  <c r="H28" i="18"/>
  <c r="I28" i="18"/>
  <c r="J28" i="18"/>
  <c r="L28" i="18"/>
  <c r="M28" i="18"/>
  <c r="N28" i="18"/>
  <c r="O28" i="18"/>
  <c r="O75" i="18" s="1"/>
  <c r="P28" i="18"/>
  <c r="Q28" i="18"/>
  <c r="R28" i="18"/>
  <c r="S28" i="18"/>
  <c r="S75" i="18" s="1"/>
  <c r="T28" i="18"/>
  <c r="U28" i="18"/>
  <c r="V28" i="18"/>
  <c r="W28" i="18"/>
  <c r="W75" i="18" s="1"/>
  <c r="X28" i="18"/>
  <c r="Y28" i="18"/>
  <c r="C30" i="18"/>
  <c r="C77" i="18" s="1"/>
  <c r="D30" i="18"/>
  <c r="E30" i="18"/>
  <c r="F30" i="18"/>
  <c r="G30" i="18"/>
  <c r="G77" i="18" s="1"/>
  <c r="H30" i="18"/>
  <c r="I30" i="18"/>
  <c r="J30" i="18"/>
  <c r="L30" i="18"/>
  <c r="M30" i="18"/>
  <c r="N30" i="18"/>
  <c r="O30" i="18"/>
  <c r="O77" i="18" s="1"/>
  <c r="P30" i="18"/>
  <c r="Q30" i="18"/>
  <c r="R30" i="18"/>
  <c r="S30" i="18"/>
  <c r="S77" i="18" s="1"/>
  <c r="T30" i="18"/>
  <c r="U30" i="18"/>
  <c r="V30" i="18"/>
  <c r="W77" i="18"/>
  <c r="Z30" i="18"/>
  <c r="C32" i="18"/>
  <c r="C79" i="18" s="1"/>
  <c r="D32" i="18"/>
  <c r="E32" i="18"/>
  <c r="F32" i="18"/>
  <c r="G32" i="18"/>
  <c r="G79" i="18" s="1"/>
  <c r="H32" i="18"/>
  <c r="I32" i="18"/>
  <c r="J32" i="18"/>
  <c r="L32" i="18"/>
  <c r="M32" i="18"/>
  <c r="N32" i="18"/>
  <c r="O32" i="18"/>
  <c r="O79" i="18" s="1"/>
  <c r="P32" i="18"/>
  <c r="Q32" i="18"/>
  <c r="R32" i="18"/>
  <c r="S32" i="18"/>
  <c r="S79" i="18" s="1"/>
  <c r="T32" i="18"/>
  <c r="U32" i="18"/>
  <c r="V32" i="18"/>
  <c r="W79" i="18"/>
  <c r="Z32" i="18"/>
  <c r="C34" i="18"/>
  <c r="C81" i="18" s="1"/>
  <c r="D34" i="18"/>
  <c r="E34" i="18"/>
  <c r="F34" i="18"/>
  <c r="G34" i="18"/>
  <c r="G81" i="18" s="1"/>
  <c r="H34" i="18"/>
  <c r="I34" i="18"/>
  <c r="J34" i="18"/>
  <c r="L34" i="18"/>
  <c r="M34" i="18"/>
  <c r="N34" i="18"/>
  <c r="O34" i="18"/>
  <c r="O81" i="18" s="1"/>
  <c r="P34" i="18"/>
  <c r="Q34" i="18"/>
  <c r="R34" i="18"/>
  <c r="S34" i="18"/>
  <c r="S81" i="18" s="1"/>
  <c r="T34" i="18"/>
  <c r="U34" i="18"/>
  <c r="V34" i="18"/>
  <c r="W81" i="18"/>
  <c r="Z34" i="18"/>
  <c r="C36" i="18"/>
  <c r="C83" i="18" s="1"/>
  <c r="D36" i="18"/>
  <c r="E36" i="18"/>
  <c r="F36" i="18"/>
  <c r="G36" i="18"/>
  <c r="G83" i="18" s="1"/>
  <c r="H36" i="18"/>
  <c r="I36" i="18"/>
  <c r="J36" i="18"/>
  <c r="L36" i="18"/>
  <c r="M36" i="18"/>
  <c r="N36" i="18"/>
  <c r="O36" i="18"/>
  <c r="O83" i="18" s="1"/>
  <c r="P36" i="18"/>
  <c r="Q36" i="18"/>
  <c r="R36" i="18"/>
  <c r="S36" i="18"/>
  <c r="S83" i="18" s="1"/>
  <c r="T36" i="18"/>
  <c r="U36" i="18"/>
  <c r="V36" i="18"/>
  <c r="W83" i="18"/>
  <c r="Z36" i="18"/>
  <c r="C38" i="18"/>
  <c r="C85" i="18" s="1"/>
  <c r="D38" i="18"/>
  <c r="E38" i="18"/>
  <c r="F38" i="18"/>
  <c r="G38" i="18"/>
  <c r="G85" i="18" s="1"/>
  <c r="H38" i="18"/>
  <c r="I38" i="18"/>
  <c r="J38" i="18"/>
  <c r="L38" i="18"/>
  <c r="M38" i="18"/>
  <c r="N38" i="18"/>
  <c r="O38" i="18"/>
  <c r="O85" i="18" s="1"/>
  <c r="P38" i="18"/>
  <c r="Q38" i="18"/>
  <c r="R38" i="18"/>
  <c r="S38" i="18"/>
  <c r="S85" i="18" s="1"/>
  <c r="T38" i="18"/>
  <c r="U38" i="18"/>
  <c r="V38" i="18"/>
  <c r="W85" i="18"/>
  <c r="Z38" i="18"/>
  <c r="C40" i="18"/>
  <c r="C87" i="18" s="1"/>
  <c r="D40" i="18"/>
  <c r="E40" i="18"/>
  <c r="F40" i="18"/>
  <c r="G40" i="18"/>
  <c r="G87" i="18" s="1"/>
  <c r="H40" i="18"/>
  <c r="I40" i="18"/>
  <c r="J40" i="18"/>
  <c r="L40" i="18"/>
  <c r="M40" i="18"/>
  <c r="N40" i="18"/>
  <c r="O40" i="18"/>
  <c r="O87" i="18" s="1"/>
  <c r="P40" i="18"/>
  <c r="Q40" i="18"/>
  <c r="R40" i="18"/>
  <c r="S40" i="18"/>
  <c r="S87" i="18" s="1"/>
  <c r="T40" i="18"/>
  <c r="U40" i="18"/>
  <c r="V40" i="18"/>
  <c r="W87" i="18"/>
  <c r="Z40" i="18"/>
  <c r="C42" i="18"/>
  <c r="C89" i="18" s="1"/>
  <c r="D42" i="18"/>
  <c r="E42" i="18"/>
  <c r="F42" i="18"/>
  <c r="G42" i="18"/>
  <c r="G89" i="18" s="1"/>
  <c r="H42" i="18"/>
  <c r="I42" i="18"/>
  <c r="J42" i="18"/>
  <c r="K42" i="18"/>
  <c r="K89" i="18" s="1"/>
  <c r="L42" i="18"/>
  <c r="M42" i="18"/>
  <c r="N42" i="18"/>
  <c r="O42" i="18"/>
  <c r="O89" i="18" s="1"/>
  <c r="P42" i="18"/>
  <c r="Q42" i="18"/>
  <c r="R42" i="18"/>
  <c r="S42" i="18"/>
  <c r="S89" i="18" s="1"/>
  <c r="T42" i="18"/>
  <c r="U42" i="18"/>
  <c r="V42" i="18"/>
  <c r="W89" i="18"/>
  <c r="Z42" i="18"/>
  <c r="C44" i="18"/>
  <c r="C91" i="18" s="1"/>
  <c r="D44" i="18"/>
  <c r="E44" i="18"/>
  <c r="F44" i="18"/>
  <c r="G44" i="18"/>
  <c r="G91" i="18" s="1"/>
  <c r="H44" i="18"/>
  <c r="I44" i="18"/>
  <c r="J44" i="18"/>
  <c r="K44" i="18"/>
  <c r="K91" i="18" s="1"/>
  <c r="L44" i="18"/>
  <c r="M44" i="18"/>
  <c r="N44" i="18"/>
  <c r="O44" i="18"/>
  <c r="O91" i="18" s="1"/>
  <c r="P44" i="18"/>
  <c r="Q44" i="18"/>
  <c r="R44" i="18"/>
  <c r="S44" i="18"/>
  <c r="S91" i="18" s="1"/>
  <c r="T44" i="18"/>
  <c r="U44" i="18"/>
  <c r="V44" i="18"/>
  <c r="AD56" i="21"/>
  <c r="AC56" i="21"/>
  <c r="AB56" i="21"/>
  <c r="Z56" i="21"/>
  <c r="Y56" i="21"/>
  <c r="X56" i="21"/>
  <c r="V56" i="21"/>
  <c r="U56" i="21"/>
  <c r="T56" i="21"/>
  <c r="R56" i="21"/>
  <c r="Q56" i="21"/>
  <c r="P56" i="21"/>
  <c r="N56" i="21"/>
  <c r="M56" i="21"/>
  <c r="L56" i="21"/>
  <c r="J56" i="21"/>
  <c r="I56" i="21"/>
  <c r="H56" i="21"/>
  <c r="AD55" i="21"/>
  <c r="AC55" i="21"/>
  <c r="AB55" i="21"/>
  <c r="Z55" i="21"/>
  <c r="Y55" i="21"/>
  <c r="X55" i="21"/>
  <c r="V55" i="21"/>
  <c r="U55" i="21"/>
  <c r="T55" i="21"/>
  <c r="R55" i="21"/>
  <c r="Q55" i="21"/>
  <c r="P55" i="21"/>
  <c r="N55" i="21"/>
  <c r="M55" i="21"/>
  <c r="L55" i="21"/>
  <c r="J55" i="21"/>
  <c r="I55" i="21"/>
  <c r="H55" i="21"/>
  <c r="AD54" i="21"/>
  <c r="AC54" i="21"/>
  <c r="AB54" i="21"/>
  <c r="Z54" i="21"/>
  <c r="Y54" i="21"/>
  <c r="X54" i="21"/>
  <c r="V54" i="21"/>
  <c r="U54" i="21"/>
  <c r="T54" i="21"/>
  <c r="R54" i="21"/>
  <c r="Q54" i="21"/>
  <c r="P54" i="21"/>
  <c r="N54" i="21"/>
  <c r="M54" i="21"/>
  <c r="L54" i="21"/>
  <c r="J54" i="21"/>
  <c r="I54" i="21"/>
  <c r="H54" i="21"/>
  <c r="AD53" i="21"/>
  <c r="AC53" i="21"/>
  <c r="AB53" i="21"/>
  <c r="Z53" i="21"/>
  <c r="Y53" i="21"/>
  <c r="X53" i="21"/>
  <c r="V53" i="21"/>
  <c r="U53" i="21"/>
  <c r="T53" i="21"/>
  <c r="R53" i="21"/>
  <c r="Q53" i="21"/>
  <c r="P53" i="21"/>
  <c r="N53" i="21"/>
  <c r="M53" i="21"/>
  <c r="L53" i="21"/>
  <c r="J53" i="21"/>
  <c r="I53" i="21"/>
  <c r="H53" i="21"/>
  <c r="AD52" i="21"/>
  <c r="AC52" i="21"/>
  <c r="AB52" i="21"/>
  <c r="Z52" i="21"/>
  <c r="Y52" i="21"/>
  <c r="X52" i="21"/>
  <c r="V52" i="21"/>
  <c r="U52" i="21"/>
  <c r="T52" i="21"/>
  <c r="R52" i="21"/>
  <c r="Q52" i="21"/>
  <c r="P52" i="21"/>
  <c r="N52" i="21"/>
  <c r="M52" i="21"/>
  <c r="L52" i="21"/>
  <c r="J52" i="21"/>
  <c r="I52" i="21"/>
  <c r="H52" i="21"/>
  <c r="AD51" i="21"/>
  <c r="AC51" i="21"/>
  <c r="AB51" i="21"/>
  <c r="Z51" i="21"/>
  <c r="Y51" i="21"/>
  <c r="X51" i="21"/>
  <c r="V51" i="21"/>
  <c r="U51" i="21"/>
  <c r="T51" i="21"/>
  <c r="R51" i="21"/>
  <c r="Q51" i="21"/>
  <c r="P51" i="21"/>
  <c r="N51" i="21"/>
  <c r="M51" i="21"/>
  <c r="L51" i="21"/>
  <c r="J51" i="21"/>
  <c r="I51" i="21"/>
  <c r="H51" i="21"/>
  <c r="AD50" i="21"/>
  <c r="AC50" i="21"/>
  <c r="AB50" i="21"/>
  <c r="Z50" i="21"/>
  <c r="Y50" i="21"/>
  <c r="X50" i="21"/>
  <c r="V50" i="21"/>
  <c r="U50" i="21"/>
  <c r="T50" i="21"/>
  <c r="R50" i="21"/>
  <c r="Q50" i="21"/>
  <c r="P50" i="21"/>
  <c r="N50" i="21"/>
  <c r="M50" i="21"/>
  <c r="L50" i="21"/>
  <c r="J50" i="21"/>
  <c r="I50" i="21"/>
  <c r="H50" i="21"/>
  <c r="AD49" i="21"/>
  <c r="AC49" i="21"/>
  <c r="AB49" i="21"/>
  <c r="Z49" i="21"/>
  <c r="Y49" i="21"/>
  <c r="X49" i="21"/>
  <c r="V49" i="21"/>
  <c r="U49" i="21"/>
  <c r="T49" i="21"/>
  <c r="R49" i="21"/>
  <c r="Q49" i="21"/>
  <c r="P49" i="21"/>
  <c r="N49" i="21"/>
  <c r="M49" i="21"/>
  <c r="L49" i="21"/>
  <c r="J49" i="21"/>
  <c r="I49" i="21"/>
  <c r="H49" i="21"/>
  <c r="AD48" i="21"/>
  <c r="AC48" i="21"/>
  <c r="AB48" i="21"/>
  <c r="Z48" i="21"/>
  <c r="Y48" i="21"/>
  <c r="X48" i="21"/>
  <c r="V48" i="21"/>
  <c r="U48" i="21"/>
  <c r="T48" i="21"/>
  <c r="R48" i="21"/>
  <c r="Q48" i="21"/>
  <c r="P48" i="21"/>
  <c r="N48" i="21"/>
  <c r="M48" i="21"/>
  <c r="L48" i="21"/>
  <c r="J48" i="21"/>
  <c r="I48" i="21"/>
  <c r="H48" i="21"/>
  <c r="AD47" i="21"/>
  <c r="AC47" i="21"/>
  <c r="AB47" i="21"/>
  <c r="Z47" i="21"/>
  <c r="Y47" i="21"/>
  <c r="X47" i="21"/>
  <c r="V47" i="21"/>
  <c r="U47" i="21"/>
  <c r="T47" i="21"/>
  <c r="R47" i="21"/>
  <c r="Q47" i="21"/>
  <c r="P47" i="21"/>
  <c r="N47" i="21"/>
  <c r="M47" i="21"/>
  <c r="L47" i="21"/>
  <c r="J47" i="21"/>
  <c r="I47" i="21"/>
  <c r="H47" i="21"/>
  <c r="AD46" i="21"/>
  <c r="AC46" i="21"/>
  <c r="AB46" i="21"/>
  <c r="Z46" i="21"/>
  <c r="Y46" i="21"/>
  <c r="X46" i="21"/>
  <c r="V46" i="21"/>
  <c r="U46" i="21"/>
  <c r="T46" i="21"/>
  <c r="R46" i="21"/>
  <c r="Q46" i="21"/>
  <c r="P46" i="21"/>
  <c r="N46" i="21"/>
  <c r="M46" i="21"/>
  <c r="L46" i="21"/>
  <c r="J46" i="21"/>
  <c r="I46" i="21"/>
  <c r="H46" i="21"/>
  <c r="AD45" i="21"/>
  <c r="AC45" i="21"/>
  <c r="AB45" i="21"/>
  <c r="Z45" i="21"/>
  <c r="Y45" i="21"/>
  <c r="X45" i="21"/>
  <c r="V45" i="21"/>
  <c r="U45" i="21"/>
  <c r="T45" i="21"/>
  <c r="R45" i="21"/>
  <c r="Q45" i="21"/>
  <c r="P45" i="21"/>
  <c r="N45" i="21"/>
  <c r="M45" i="21"/>
  <c r="L45" i="21"/>
  <c r="J45" i="21"/>
  <c r="I45" i="21"/>
  <c r="H45" i="21"/>
  <c r="AD44" i="21"/>
  <c r="AC44" i="21"/>
  <c r="AB44" i="21"/>
  <c r="Z44" i="21"/>
  <c r="Y44" i="21"/>
  <c r="X44" i="21"/>
  <c r="V44" i="21"/>
  <c r="U44" i="21"/>
  <c r="T44" i="21"/>
  <c r="R44" i="21"/>
  <c r="Q44" i="21"/>
  <c r="P44" i="21"/>
  <c r="N44" i="21"/>
  <c r="M44" i="21"/>
  <c r="L44" i="21"/>
  <c r="J44" i="21"/>
  <c r="I44" i="21"/>
  <c r="H44" i="21"/>
  <c r="AD43" i="21"/>
  <c r="AC43" i="21"/>
  <c r="AB43" i="21"/>
  <c r="Z43" i="21"/>
  <c r="Y43" i="21"/>
  <c r="X43" i="21"/>
  <c r="V43" i="21"/>
  <c r="U43" i="21"/>
  <c r="T43" i="21"/>
  <c r="R43" i="21"/>
  <c r="Q43" i="21"/>
  <c r="P43" i="21"/>
  <c r="N43" i="21"/>
  <c r="M43" i="21"/>
  <c r="L43" i="21"/>
  <c r="J43" i="21"/>
  <c r="I43" i="21"/>
  <c r="H43" i="21"/>
  <c r="AD42" i="21"/>
  <c r="AC42" i="21"/>
  <c r="AB42" i="21"/>
  <c r="Z42" i="21"/>
  <c r="Y42" i="21"/>
  <c r="X42" i="21"/>
  <c r="V42" i="21"/>
  <c r="U42" i="21"/>
  <c r="T42" i="21"/>
  <c r="R42" i="21"/>
  <c r="Q42" i="21"/>
  <c r="P42" i="21"/>
  <c r="N42" i="21"/>
  <c r="M42" i="21"/>
  <c r="L42" i="21"/>
  <c r="J42" i="21"/>
  <c r="I42" i="21"/>
  <c r="H42" i="21"/>
  <c r="AD41" i="21"/>
  <c r="AC41" i="21"/>
  <c r="AB41" i="21"/>
  <c r="Z41" i="21"/>
  <c r="Y41" i="21"/>
  <c r="X41" i="21"/>
  <c r="V41" i="21"/>
  <c r="U41" i="21"/>
  <c r="T41" i="21"/>
  <c r="R41" i="21"/>
  <c r="Q41" i="21"/>
  <c r="P41" i="21"/>
  <c r="N41" i="21"/>
  <c r="M41" i="21"/>
  <c r="L41" i="21"/>
  <c r="J41" i="21"/>
  <c r="I41" i="21"/>
  <c r="H41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AC66" i="20"/>
  <c r="AB66" i="20"/>
  <c r="Z66" i="20"/>
  <c r="Y66" i="20"/>
  <c r="X66" i="20"/>
  <c r="V66" i="20"/>
  <c r="U66" i="20"/>
  <c r="T66" i="20"/>
  <c r="R66" i="20"/>
  <c r="Q66" i="20"/>
  <c r="P66" i="20"/>
  <c r="N66" i="20"/>
  <c r="M66" i="20"/>
  <c r="L66" i="20"/>
  <c r="AD63" i="20"/>
  <c r="AC63" i="20"/>
  <c r="AB63" i="20"/>
  <c r="Z63" i="20"/>
  <c r="Y63" i="20"/>
  <c r="X63" i="20"/>
  <c r="V63" i="20"/>
  <c r="U63" i="20"/>
  <c r="T63" i="20"/>
  <c r="R63" i="20"/>
  <c r="Q63" i="20"/>
  <c r="P63" i="20"/>
  <c r="N63" i="20"/>
  <c r="M63" i="20"/>
  <c r="L63" i="20"/>
  <c r="AC61" i="20"/>
  <c r="AB61" i="20"/>
  <c r="Z61" i="20"/>
  <c r="Y61" i="20"/>
  <c r="X61" i="20"/>
  <c r="V61" i="20"/>
  <c r="U61" i="20"/>
  <c r="T61" i="20"/>
  <c r="R61" i="20"/>
  <c r="Q61" i="20"/>
  <c r="P61" i="20"/>
  <c r="N61" i="20"/>
  <c r="M61" i="20"/>
  <c r="L61" i="20"/>
  <c r="AC55" i="20"/>
  <c r="AB55" i="20"/>
  <c r="Z55" i="20"/>
  <c r="Y55" i="20"/>
  <c r="X55" i="20"/>
  <c r="V55" i="20"/>
  <c r="U55" i="20"/>
  <c r="T55" i="20"/>
  <c r="R55" i="20"/>
  <c r="Q55" i="20"/>
  <c r="P55" i="20"/>
  <c r="N55" i="20"/>
  <c r="M55" i="20"/>
  <c r="L55" i="20"/>
  <c r="AD53" i="20"/>
  <c r="AC53" i="20"/>
  <c r="AB53" i="20"/>
  <c r="Z53" i="20"/>
  <c r="Y53" i="20"/>
  <c r="X53" i="20"/>
  <c r="V53" i="20"/>
  <c r="U53" i="20"/>
  <c r="T53" i="20"/>
  <c r="R53" i="20"/>
  <c r="Q53" i="20"/>
  <c r="P53" i="20"/>
  <c r="N53" i="20"/>
  <c r="M53" i="20"/>
  <c r="L53" i="20"/>
  <c r="AD51" i="20"/>
  <c r="AC51" i="20"/>
  <c r="AB51" i="20"/>
  <c r="Z51" i="20"/>
  <c r="Y51" i="20"/>
  <c r="X51" i="20"/>
  <c r="V51" i="20"/>
  <c r="U51" i="20"/>
  <c r="T51" i="20"/>
  <c r="R51" i="20"/>
  <c r="Q51" i="20"/>
  <c r="P51" i="20"/>
  <c r="N51" i="20"/>
  <c r="M51" i="20"/>
  <c r="L51" i="20"/>
  <c r="AD49" i="20"/>
  <c r="AC49" i="20"/>
  <c r="AB49" i="20"/>
  <c r="Z49" i="20"/>
  <c r="Y49" i="20"/>
  <c r="X49" i="20"/>
  <c r="V49" i="20"/>
  <c r="U49" i="20"/>
  <c r="T49" i="20"/>
  <c r="R49" i="20"/>
  <c r="Q49" i="20"/>
  <c r="P49" i="20"/>
  <c r="N49" i="20"/>
  <c r="M49" i="20"/>
  <c r="L49" i="20"/>
  <c r="AD48" i="20"/>
  <c r="AC48" i="20"/>
  <c r="AB48" i="20"/>
  <c r="Z48" i="20"/>
  <c r="Y48" i="20"/>
  <c r="X48" i="20"/>
  <c r="V48" i="20"/>
  <c r="U48" i="20"/>
  <c r="T48" i="20"/>
  <c r="R48" i="20"/>
  <c r="Q48" i="20"/>
  <c r="P48" i="20"/>
  <c r="N48" i="20"/>
  <c r="M48" i="20"/>
  <c r="L48" i="20"/>
  <c r="J66" i="20"/>
  <c r="I66" i="20"/>
  <c r="H66" i="20"/>
  <c r="J63" i="20"/>
  <c r="I63" i="20"/>
  <c r="H63" i="20"/>
  <c r="J61" i="20"/>
  <c r="I61" i="20"/>
  <c r="H61" i="20"/>
  <c r="J55" i="20"/>
  <c r="I55" i="20"/>
  <c r="H55" i="20"/>
  <c r="J53" i="20"/>
  <c r="I53" i="20"/>
  <c r="H53" i="20"/>
  <c r="J51" i="20"/>
  <c r="I51" i="20"/>
  <c r="H51" i="20"/>
  <c r="J49" i="20"/>
  <c r="I49" i="20"/>
  <c r="H49" i="20"/>
  <c r="J48" i="20"/>
  <c r="I48" i="20"/>
  <c r="H48" i="20"/>
  <c r="F66" i="20"/>
  <c r="E66" i="20"/>
  <c r="D66" i="20"/>
  <c r="F63" i="20"/>
  <c r="E63" i="20"/>
  <c r="D63" i="20"/>
  <c r="F61" i="20"/>
  <c r="E61" i="20"/>
  <c r="D61" i="20"/>
  <c r="F55" i="20"/>
  <c r="E55" i="20"/>
  <c r="D55" i="20"/>
  <c r="F53" i="20"/>
  <c r="E53" i="20"/>
  <c r="D53" i="20"/>
  <c r="F51" i="20"/>
  <c r="E51" i="20"/>
  <c r="D51" i="20"/>
  <c r="F49" i="20"/>
  <c r="E49" i="20"/>
  <c r="D49" i="20"/>
  <c r="F48" i="20"/>
  <c r="E48" i="20"/>
  <c r="D48" i="20"/>
  <c r="L19" i="5"/>
  <c r="J19" i="5"/>
  <c r="H19" i="5"/>
  <c r="F19" i="5"/>
  <c r="D19" i="5"/>
  <c r="C19" i="5"/>
  <c r="L17" i="5"/>
  <c r="J17" i="5"/>
  <c r="H17" i="5"/>
  <c r="F17" i="5"/>
  <c r="D17" i="5"/>
  <c r="C17" i="5"/>
  <c r="L15" i="5"/>
  <c r="J15" i="5"/>
  <c r="H15" i="5"/>
  <c r="F15" i="5"/>
  <c r="D15" i="5"/>
  <c r="C15" i="5"/>
  <c r="L13" i="5"/>
  <c r="J13" i="5"/>
  <c r="H13" i="5"/>
  <c r="F13" i="5"/>
  <c r="D13" i="5"/>
  <c r="C13" i="5"/>
  <c r="L11" i="5"/>
  <c r="J11" i="5"/>
  <c r="H11" i="5"/>
  <c r="F11" i="5"/>
  <c r="D11" i="5"/>
  <c r="C11" i="5"/>
  <c r="L9" i="5"/>
  <c r="J9" i="5"/>
  <c r="H9" i="5"/>
  <c r="F9" i="5"/>
  <c r="D9" i="5"/>
  <c r="C9" i="5"/>
  <c r="L7" i="5"/>
  <c r="J7" i="5"/>
  <c r="H7" i="5"/>
  <c r="F7" i="5"/>
  <c r="D7" i="5"/>
  <c r="C7" i="5"/>
  <c r="L5" i="5"/>
  <c r="J5" i="5"/>
  <c r="H5" i="5"/>
  <c r="F5" i="5"/>
  <c r="D5" i="5"/>
  <c r="C5" i="5"/>
  <c r="K20" i="5"/>
  <c r="I20" i="5"/>
  <c r="L20" i="5"/>
  <c r="L45" i="5" s="1"/>
  <c r="J20" i="5"/>
  <c r="J21" i="5" s="1"/>
  <c r="H20" i="5"/>
  <c r="H45" i="5" s="1"/>
  <c r="F20" i="5"/>
  <c r="D20" i="5"/>
  <c r="D45" i="5" s="1"/>
  <c r="C20" i="5"/>
  <c r="C45" i="5" s="1"/>
  <c r="J45" i="5"/>
  <c r="E3" i="5"/>
  <c r="O3" i="5"/>
  <c r="M3" i="5"/>
  <c r="K3" i="5"/>
  <c r="I3" i="5"/>
  <c r="G3" i="5"/>
  <c r="O43" i="5"/>
  <c r="O42" i="5"/>
  <c r="O41" i="5"/>
  <c r="O40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2" i="5"/>
  <c r="O18" i="5"/>
  <c r="O16" i="5"/>
  <c r="O14" i="5"/>
  <c r="O12" i="5"/>
  <c r="O10" i="5"/>
  <c r="O8" i="5"/>
  <c r="O6" i="5"/>
  <c r="R45" i="11"/>
  <c r="R44" i="11"/>
  <c r="R43" i="11"/>
  <c r="R42" i="11"/>
  <c r="R41" i="11"/>
  <c r="R40" i="11"/>
  <c r="R37" i="11"/>
  <c r="R36" i="11"/>
  <c r="R35" i="11"/>
  <c r="R34" i="11"/>
  <c r="R33" i="11"/>
  <c r="R32" i="11"/>
  <c r="R30" i="11"/>
  <c r="R29" i="11"/>
  <c r="R28" i="11"/>
  <c r="R27" i="11"/>
  <c r="R26" i="11"/>
  <c r="R25" i="11"/>
  <c r="R24" i="11"/>
  <c r="R21" i="11"/>
  <c r="R20" i="11"/>
  <c r="R19" i="11"/>
  <c r="R18" i="11"/>
  <c r="R17" i="11"/>
  <c r="R16" i="11"/>
  <c r="R15" i="11"/>
  <c r="R14" i="11"/>
  <c r="R12" i="11"/>
  <c r="R11" i="11"/>
  <c r="R10" i="11"/>
  <c r="R9" i="11"/>
  <c r="R8" i="11"/>
  <c r="R7" i="11"/>
  <c r="R6" i="11"/>
  <c r="R5" i="11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U43" i="7"/>
  <c r="U42" i="7"/>
  <c r="U41" i="7"/>
  <c r="U40" i="7"/>
  <c r="U38" i="7"/>
  <c r="U37" i="7"/>
  <c r="U36" i="7"/>
  <c r="U35" i="7"/>
  <c r="U34" i="7"/>
  <c r="U33" i="7"/>
  <c r="U32" i="7"/>
  <c r="U31" i="7"/>
  <c r="U30" i="7"/>
  <c r="U29" i="7"/>
  <c r="U28" i="7"/>
  <c r="U27" i="7"/>
  <c r="T20" i="7"/>
  <c r="U19" i="7"/>
  <c r="T12" i="7"/>
  <c r="U11" i="7"/>
  <c r="T10" i="7"/>
  <c r="U9" i="7"/>
  <c r="T8" i="7"/>
  <c r="U7" i="7"/>
  <c r="T6" i="7"/>
  <c r="U5" i="7"/>
  <c r="U4" i="7"/>
  <c r="F6" i="20" l="1"/>
  <c r="E7" i="20"/>
  <c r="F7" i="20" s="1"/>
  <c r="G11" i="20"/>
  <c r="H11" i="20" s="1"/>
  <c r="H10" i="20"/>
  <c r="E50" i="20"/>
  <c r="K4" i="21"/>
  <c r="J5" i="21"/>
  <c r="J9" i="21"/>
  <c r="J13" i="21"/>
  <c r="J17" i="21"/>
  <c r="K16" i="21"/>
  <c r="J6" i="21"/>
  <c r="J10" i="21"/>
  <c r="J14" i="21"/>
  <c r="J18" i="21"/>
  <c r="K5" i="21"/>
  <c r="K9" i="21"/>
  <c r="L9" i="21" s="1"/>
  <c r="K13" i="21"/>
  <c r="K17" i="21"/>
  <c r="L17" i="21" s="1"/>
  <c r="J3" i="21"/>
  <c r="J7" i="21"/>
  <c r="J11" i="21"/>
  <c r="J15" i="21"/>
  <c r="K8" i="21"/>
  <c r="K6" i="21"/>
  <c r="L6" i="21" s="1"/>
  <c r="K10" i="21"/>
  <c r="K14" i="21"/>
  <c r="K18" i="21"/>
  <c r="L18" i="21" s="1"/>
  <c r="K12" i="21"/>
  <c r="L12" i="21" s="1"/>
  <c r="J4" i="21"/>
  <c r="J8" i="21"/>
  <c r="J12" i="21"/>
  <c r="J16" i="21"/>
  <c r="K3" i="21"/>
  <c r="K7" i="21"/>
  <c r="K11" i="21"/>
  <c r="K15" i="21"/>
  <c r="O69" i="18"/>
  <c r="O116" i="18" s="1"/>
  <c r="G69" i="18"/>
  <c r="G116" i="18" s="1"/>
  <c r="G10" i="18"/>
  <c r="E16" i="18"/>
  <c r="J3" i="18"/>
  <c r="K7" i="18"/>
  <c r="J17" i="18"/>
  <c r="E6" i="18"/>
  <c r="K5" i="18"/>
  <c r="J15" i="18"/>
  <c r="E18" i="18"/>
  <c r="G16" i="18"/>
  <c r="E12" i="18"/>
  <c r="J13" i="18"/>
  <c r="G4" i="18"/>
  <c r="G6" i="18"/>
  <c r="J11" i="18"/>
  <c r="K17" i="18"/>
  <c r="G18" i="18"/>
  <c r="G12" i="18"/>
  <c r="E8" i="18"/>
  <c r="J9" i="18"/>
  <c r="K15" i="18"/>
  <c r="E14" i="18"/>
  <c r="J7" i="18"/>
  <c r="K13" i="18"/>
  <c r="G20" i="18"/>
  <c r="G8" i="18"/>
  <c r="D4" i="18"/>
  <c r="J5" i="18"/>
  <c r="K11" i="18"/>
  <c r="G14" i="18"/>
  <c r="E10" i="18"/>
  <c r="G21" i="18"/>
  <c r="K9" i="18"/>
  <c r="J19" i="18"/>
  <c r="J8" i="20"/>
  <c r="J10" i="20"/>
  <c r="J6" i="20"/>
  <c r="J3" i="20"/>
  <c r="K8" i="20"/>
  <c r="L8" i="20" s="1"/>
  <c r="J19" i="20"/>
  <c r="E10" i="20"/>
  <c r="F10" i="20" s="1"/>
  <c r="J20" i="20"/>
  <c r="K6" i="20"/>
  <c r="J4" i="20"/>
  <c r="K4" i="20"/>
  <c r="J17" i="20"/>
  <c r="K19" i="20"/>
  <c r="BX18" i="8"/>
  <c r="CB18" i="8" s="1"/>
  <c r="CB17" i="8"/>
  <c r="AD66" i="20"/>
  <c r="C21" i="5"/>
  <c r="G20" i="5"/>
  <c r="O20" i="5"/>
  <c r="X89" i="18"/>
  <c r="Z83" i="18"/>
  <c r="Z17" i="24"/>
  <c r="BY17" i="8"/>
  <c r="AD55" i="20"/>
  <c r="T17" i="7"/>
  <c r="U17" i="7" s="1"/>
  <c r="BZ17" i="8"/>
  <c r="AD38" i="20"/>
  <c r="T23" i="7"/>
  <c r="S69" i="18"/>
  <c r="S116" i="18" s="1"/>
  <c r="V69" i="18"/>
  <c r="E89" i="18"/>
  <c r="C69" i="18"/>
  <c r="C116" i="18" s="1"/>
  <c r="C115" i="18"/>
  <c r="K3" i="20"/>
  <c r="K69" i="18"/>
  <c r="K116" i="18" s="1"/>
  <c r="F75" i="18"/>
  <c r="U69" i="18"/>
  <c r="E75" i="18"/>
  <c r="J79" i="18"/>
  <c r="U79" i="18"/>
  <c r="D75" i="18"/>
  <c r="P75" i="18"/>
  <c r="J81" i="18"/>
  <c r="U81" i="18"/>
  <c r="L83" i="18"/>
  <c r="V83" i="18"/>
  <c r="F83" i="18"/>
  <c r="H77" i="18"/>
  <c r="D85" i="18"/>
  <c r="J75" i="18"/>
  <c r="Z77" i="18"/>
  <c r="E81" i="18"/>
  <c r="F81" i="18"/>
  <c r="E87" i="18"/>
  <c r="U75" i="18"/>
  <c r="F91" i="18"/>
  <c r="J115" i="18"/>
  <c r="J116" i="18" s="1"/>
  <c r="Q115" i="18"/>
  <c r="Q116" i="18" s="1"/>
  <c r="D83" i="18"/>
  <c r="F87" i="18"/>
  <c r="E79" i="18"/>
  <c r="R85" i="18"/>
  <c r="I87" i="18"/>
  <c r="T87" i="18"/>
  <c r="J89" i="18"/>
  <c r="U89" i="18"/>
  <c r="L91" i="18"/>
  <c r="V91" i="18"/>
  <c r="Q85" i="18"/>
  <c r="E77" i="18"/>
  <c r="F89" i="18"/>
  <c r="D79" i="18"/>
  <c r="Y75" i="18"/>
  <c r="T115" i="18"/>
  <c r="T116" i="18" s="1"/>
  <c r="D87" i="18"/>
  <c r="F77" i="18"/>
  <c r="N91" i="18"/>
  <c r="E83" i="18"/>
  <c r="D89" i="18"/>
  <c r="F79" i="18"/>
  <c r="Q77" i="18"/>
  <c r="J87" i="18"/>
  <c r="U87" i="18"/>
  <c r="M91" i="18"/>
  <c r="D77" i="18"/>
  <c r="I75" i="18"/>
  <c r="T75" i="18"/>
  <c r="R77" i="18"/>
  <c r="I79" i="18"/>
  <c r="T79" i="18"/>
  <c r="I81" i="18"/>
  <c r="T81" i="18"/>
  <c r="J83" i="18"/>
  <c r="U83" i="18"/>
  <c r="R115" i="18"/>
  <c r="R116" i="18" s="1"/>
  <c r="P91" i="18"/>
  <c r="N115" i="18"/>
  <c r="N116" i="18" s="1"/>
  <c r="E85" i="18"/>
  <c r="D91" i="18"/>
  <c r="J77" i="18"/>
  <c r="U77" i="18"/>
  <c r="P89" i="18"/>
  <c r="Z89" i="18"/>
  <c r="Q91" i="18"/>
  <c r="D81" i="18"/>
  <c r="F85" i="18"/>
  <c r="E91" i="18"/>
  <c r="M79" i="18"/>
  <c r="X79" i="18"/>
  <c r="N83" i="18"/>
  <c r="Y83" i="18"/>
  <c r="P87" i="18"/>
  <c r="Z87" i="18"/>
  <c r="H115" i="18"/>
  <c r="H116" i="18" s="1"/>
  <c r="P77" i="18"/>
  <c r="N75" i="18"/>
  <c r="N79" i="18"/>
  <c r="Y79" i="18"/>
  <c r="N81" i="18"/>
  <c r="Y81" i="18"/>
  <c r="P83" i="18"/>
  <c r="I115" i="18"/>
  <c r="I116" i="18" s="1"/>
  <c r="E67" i="20"/>
  <c r="Q67" i="20"/>
  <c r="AB67" i="20"/>
  <c r="E52" i="20"/>
  <c r="H54" i="20"/>
  <c r="I52" i="20"/>
  <c r="R54" i="20"/>
  <c r="Q50" i="20"/>
  <c r="AB50" i="20"/>
  <c r="M67" i="20"/>
  <c r="X67" i="20"/>
  <c r="I50" i="20"/>
  <c r="J50" i="20"/>
  <c r="L54" i="20"/>
  <c r="V54" i="20"/>
  <c r="L50" i="20"/>
  <c r="V50" i="20"/>
  <c r="H64" i="20"/>
  <c r="Y56" i="20"/>
  <c r="P50" i="20"/>
  <c r="D64" i="20"/>
  <c r="J52" i="20"/>
  <c r="M50" i="20"/>
  <c r="I54" i="20"/>
  <c r="R67" i="20"/>
  <c r="AC67" i="20"/>
  <c r="N64" i="20"/>
  <c r="Z50" i="20"/>
  <c r="P56" i="20"/>
  <c r="Z56" i="20"/>
  <c r="R64" i="20"/>
  <c r="AC64" i="20"/>
  <c r="F54" i="20"/>
  <c r="I64" i="20"/>
  <c r="Q54" i="20"/>
  <c r="AB54" i="20"/>
  <c r="AC54" i="20"/>
  <c r="R56" i="20"/>
  <c r="AC56" i="20"/>
  <c r="H85" i="18"/>
  <c r="L75" i="18"/>
  <c r="V75" i="18"/>
  <c r="P79" i="18"/>
  <c r="Z79" i="18"/>
  <c r="M83" i="18"/>
  <c r="X83" i="18"/>
  <c r="I85" i="18"/>
  <c r="T85" i="18"/>
  <c r="Q87" i="18"/>
  <c r="U115" i="18"/>
  <c r="U116" i="18" s="1"/>
  <c r="L89" i="18"/>
  <c r="V89" i="18"/>
  <c r="M75" i="18"/>
  <c r="X75" i="18"/>
  <c r="I77" i="18"/>
  <c r="T77" i="18"/>
  <c r="Q79" i="18"/>
  <c r="J85" i="18"/>
  <c r="U85" i="18"/>
  <c r="H87" i="18"/>
  <c r="R87" i="18"/>
  <c r="N89" i="18"/>
  <c r="Y89" i="18"/>
  <c r="L115" i="18"/>
  <c r="L116" i="18" s="1"/>
  <c r="V115" i="18"/>
  <c r="D115" i="18"/>
  <c r="D116" i="18" s="1"/>
  <c r="H79" i="18"/>
  <c r="R79" i="18"/>
  <c r="M115" i="18"/>
  <c r="M116" i="18" s="1"/>
  <c r="E115" i="18"/>
  <c r="E116" i="18" s="1"/>
  <c r="N87" i="18"/>
  <c r="Y87" i="18"/>
  <c r="L77" i="18"/>
  <c r="V77" i="18"/>
  <c r="P81" i="18"/>
  <c r="Z81" i="18"/>
  <c r="Q83" i="18"/>
  <c r="M85" i="18"/>
  <c r="X85" i="18"/>
  <c r="H91" i="18"/>
  <c r="R91" i="18"/>
  <c r="F115" i="18"/>
  <c r="F116" i="18" s="1"/>
  <c r="Q75" i="18"/>
  <c r="M77" i="18"/>
  <c r="X77" i="18"/>
  <c r="H83" i="18"/>
  <c r="R83" i="18"/>
  <c r="N85" i="18"/>
  <c r="Y85" i="18"/>
  <c r="L87" i="18"/>
  <c r="V87" i="18"/>
  <c r="H89" i="18"/>
  <c r="R89" i="18"/>
  <c r="P115" i="18"/>
  <c r="P116" i="18" s="1"/>
  <c r="H75" i="18"/>
  <c r="R75" i="18"/>
  <c r="N77" i="18"/>
  <c r="Y77" i="18"/>
  <c r="L79" i="18"/>
  <c r="V79" i="18"/>
  <c r="H81" i="18"/>
  <c r="R81" i="18"/>
  <c r="P85" i="18"/>
  <c r="Z85" i="18"/>
  <c r="M87" i="18"/>
  <c r="X87" i="18"/>
  <c r="I89" i="18"/>
  <c r="T89" i="18"/>
  <c r="J91" i="18"/>
  <c r="U91" i="18"/>
  <c r="V81" i="18"/>
  <c r="X81" i="18"/>
  <c r="Q81" i="18"/>
  <c r="I83" i="18"/>
  <c r="T83" i="18"/>
  <c r="L85" i="18"/>
  <c r="V85" i="18"/>
  <c r="M89" i="18"/>
  <c r="L81" i="18"/>
  <c r="M20" i="5"/>
  <c r="L21" i="5"/>
  <c r="F45" i="5"/>
  <c r="D21" i="5"/>
  <c r="E20" i="5"/>
  <c r="F21" i="5"/>
  <c r="H21" i="5"/>
  <c r="AD52" i="20"/>
  <c r="E64" i="20"/>
  <c r="L52" i="20"/>
  <c r="V52" i="20"/>
  <c r="P64" i="20"/>
  <c r="Z64" i="20"/>
  <c r="T52" i="20"/>
  <c r="U56" i="20"/>
  <c r="E54" i="20"/>
  <c r="X50" i="20"/>
  <c r="N50" i="20"/>
  <c r="Y50" i="20"/>
  <c r="P52" i="20"/>
  <c r="Z52" i="20"/>
  <c r="T67" i="20"/>
  <c r="E56" i="20"/>
  <c r="U64" i="20"/>
  <c r="U67" i="20"/>
  <c r="H52" i="20"/>
  <c r="T50" i="20"/>
  <c r="AD50" i="20"/>
  <c r="R52" i="20"/>
  <c r="AC52" i="20"/>
  <c r="T54" i="20"/>
  <c r="AD54" i="20"/>
  <c r="T56" i="20"/>
  <c r="L64" i="20"/>
  <c r="V64" i="20"/>
  <c r="M54" i="20"/>
  <c r="D52" i="20"/>
  <c r="H50" i="20"/>
  <c r="Q52" i="20"/>
  <c r="AB52" i="20"/>
  <c r="U54" i="20"/>
  <c r="T64" i="20"/>
  <c r="AD64" i="20"/>
  <c r="H56" i="20"/>
  <c r="J64" i="20"/>
  <c r="U52" i="20"/>
  <c r="M64" i="20"/>
  <c r="X64" i="20"/>
  <c r="X54" i="20"/>
  <c r="I56" i="20"/>
  <c r="R50" i="20"/>
  <c r="AC50" i="20"/>
  <c r="P54" i="20"/>
  <c r="Z54" i="20"/>
  <c r="L56" i="20"/>
  <c r="V56" i="20"/>
  <c r="L67" i="20"/>
  <c r="V67" i="20"/>
  <c r="H67" i="20"/>
  <c r="M52" i="20"/>
  <c r="X52" i="20"/>
  <c r="M56" i="20"/>
  <c r="X56" i="20"/>
  <c r="I67" i="20"/>
  <c r="U50" i="20"/>
  <c r="N52" i="20"/>
  <c r="Y52" i="20"/>
  <c r="Q64" i="20"/>
  <c r="AB64" i="20"/>
  <c r="N67" i="20"/>
  <c r="Y67" i="20"/>
  <c r="F64" i="20"/>
  <c r="J54" i="20"/>
  <c r="J67" i="20"/>
  <c r="P67" i="20"/>
  <c r="Z67" i="20"/>
  <c r="N54" i="20"/>
  <c r="Y54" i="20"/>
  <c r="Q56" i="20"/>
  <c r="AB56" i="20"/>
  <c r="N56" i="20"/>
  <c r="Y64" i="20"/>
  <c r="J56" i="20"/>
  <c r="F67" i="20"/>
  <c r="F52" i="20"/>
  <c r="F56" i="20"/>
  <c r="F50" i="20"/>
  <c r="D56" i="20"/>
  <c r="D50" i="20"/>
  <c r="D67" i="20"/>
  <c r="D54" i="20"/>
  <c r="L19" i="20" l="1"/>
  <c r="L15" i="18"/>
  <c r="L11" i="18"/>
  <c r="L5" i="18"/>
  <c r="L15" i="21"/>
  <c r="L11" i="21"/>
  <c r="L5" i="21"/>
  <c r="L14" i="21"/>
  <c r="K20" i="20"/>
  <c r="K21" i="20" s="1"/>
  <c r="AD67" i="20"/>
  <c r="J9" i="20"/>
  <c r="L6" i="20"/>
  <c r="E11" i="20"/>
  <c r="F11" i="20" s="1"/>
  <c r="L9" i="18"/>
  <c r="L13" i="18"/>
  <c r="L17" i="18"/>
  <c r="J5" i="20"/>
  <c r="L8" i="21"/>
  <c r="L7" i="21"/>
  <c r="L3" i="21"/>
  <c r="L16" i="21"/>
  <c r="L13" i="21"/>
  <c r="L10" i="21"/>
  <c r="L4" i="21"/>
  <c r="L7" i="18"/>
  <c r="J18" i="18"/>
  <c r="J16" i="18"/>
  <c r="J6" i="18"/>
  <c r="J4" i="18"/>
  <c r="K16" i="18"/>
  <c r="K12" i="18"/>
  <c r="J10" i="18"/>
  <c r="J20" i="18"/>
  <c r="J12" i="18"/>
  <c r="K14" i="18"/>
  <c r="K18" i="18"/>
  <c r="K10" i="18"/>
  <c r="J14" i="18"/>
  <c r="K6" i="18"/>
  <c r="J8" i="18"/>
  <c r="K8" i="18"/>
  <c r="L4" i="20"/>
  <c r="J11" i="20"/>
  <c r="AD56" i="20"/>
  <c r="L3" i="20"/>
  <c r="K10" i="20"/>
  <c r="L10" i="20" s="1"/>
  <c r="J21" i="20"/>
  <c r="J7" i="20"/>
  <c r="AD61" i="20"/>
  <c r="V116" i="18"/>
  <c r="J21" i="18"/>
  <c r="K5" i="20"/>
  <c r="K7" i="20"/>
  <c r="K9" i="20"/>
  <c r="L9" i="20" s="1"/>
  <c r="L7" i="20" l="1"/>
  <c r="L20" i="20"/>
  <c r="L5" i="20"/>
  <c r="K11" i="20"/>
  <c r="L11" i="20" s="1"/>
  <c r="J22" i="18"/>
  <c r="L21" i="20"/>
  <c r="K17" i="20"/>
  <c r="L17" i="20" s="1"/>
  <c r="BI19" i="10"/>
  <c r="BF19" i="10"/>
  <c r="BC19" i="10"/>
  <c r="AZ19" i="10"/>
  <c r="AW19" i="10"/>
  <c r="AT19" i="10"/>
  <c r="AQ19" i="10"/>
  <c r="AN19" i="10"/>
  <c r="AK19" i="10"/>
  <c r="AH19" i="10"/>
  <c r="AE19" i="10"/>
  <c r="AB19" i="10"/>
  <c r="Y19" i="10"/>
  <c r="V19" i="10"/>
  <c r="S19" i="10"/>
  <c r="P19" i="10"/>
  <c r="M19" i="10"/>
  <c r="J19" i="10"/>
  <c r="G19" i="10"/>
  <c r="F19" i="10"/>
  <c r="E19" i="10"/>
  <c r="D19" i="10"/>
  <c r="C19" i="10"/>
  <c r="BI17" i="10"/>
  <c r="BF17" i="10"/>
  <c r="BC17" i="10"/>
  <c r="AZ17" i="10"/>
  <c r="AW17" i="10"/>
  <c r="AT17" i="10"/>
  <c r="AQ17" i="10"/>
  <c r="AN17" i="10"/>
  <c r="AK17" i="10"/>
  <c r="AH17" i="10"/>
  <c r="AE17" i="10"/>
  <c r="AB17" i="10"/>
  <c r="Y17" i="10"/>
  <c r="V17" i="10"/>
  <c r="S17" i="10"/>
  <c r="P17" i="10"/>
  <c r="M17" i="10"/>
  <c r="J17" i="10"/>
  <c r="G17" i="10"/>
  <c r="F17" i="10"/>
  <c r="E17" i="10"/>
  <c r="D17" i="10"/>
  <c r="C17" i="10"/>
  <c r="BI15" i="10"/>
  <c r="BF15" i="10"/>
  <c r="BC15" i="10"/>
  <c r="AZ15" i="10"/>
  <c r="AW15" i="10"/>
  <c r="AT15" i="10"/>
  <c r="AQ15" i="10"/>
  <c r="AN15" i="10"/>
  <c r="AK15" i="10"/>
  <c r="AH15" i="10"/>
  <c r="AE15" i="10"/>
  <c r="AB15" i="10"/>
  <c r="Y15" i="10"/>
  <c r="V15" i="10"/>
  <c r="S15" i="10"/>
  <c r="P15" i="10"/>
  <c r="M15" i="10"/>
  <c r="J15" i="10"/>
  <c r="G15" i="10"/>
  <c r="F15" i="10"/>
  <c r="E15" i="10"/>
  <c r="D15" i="10"/>
  <c r="C15" i="10"/>
  <c r="BI13" i="10"/>
  <c r="BF13" i="10"/>
  <c r="BC13" i="10"/>
  <c r="AZ13" i="10"/>
  <c r="AW13" i="10"/>
  <c r="AT13" i="10"/>
  <c r="AQ13" i="10"/>
  <c r="AN13" i="10"/>
  <c r="AK13" i="10"/>
  <c r="AH13" i="10"/>
  <c r="AE13" i="10"/>
  <c r="AB13" i="10"/>
  <c r="Y13" i="10"/>
  <c r="V13" i="10"/>
  <c r="S13" i="10"/>
  <c r="P13" i="10"/>
  <c r="M13" i="10"/>
  <c r="J13" i="10"/>
  <c r="G13" i="10"/>
  <c r="F13" i="10"/>
  <c r="E13" i="10"/>
  <c r="D13" i="10"/>
  <c r="C13" i="10"/>
  <c r="BI11" i="10"/>
  <c r="BF11" i="10"/>
  <c r="BC11" i="10"/>
  <c r="AZ11" i="10"/>
  <c r="AW11" i="10"/>
  <c r="AT11" i="10"/>
  <c r="AQ11" i="10"/>
  <c r="AN11" i="10"/>
  <c r="AK11" i="10"/>
  <c r="AH11" i="10"/>
  <c r="AE11" i="10"/>
  <c r="AB11" i="10"/>
  <c r="Y11" i="10"/>
  <c r="V11" i="10"/>
  <c r="S11" i="10"/>
  <c r="P11" i="10"/>
  <c r="M11" i="10"/>
  <c r="J11" i="10"/>
  <c r="G11" i="10"/>
  <c r="F11" i="10"/>
  <c r="E11" i="10"/>
  <c r="D11" i="10"/>
  <c r="C11" i="10"/>
  <c r="BI9" i="10"/>
  <c r="BF9" i="10"/>
  <c r="BC9" i="10"/>
  <c r="AZ9" i="10"/>
  <c r="AW9" i="10"/>
  <c r="AT9" i="10"/>
  <c r="AQ9" i="10"/>
  <c r="AN9" i="10"/>
  <c r="AK9" i="10"/>
  <c r="AH9" i="10"/>
  <c r="AE9" i="10"/>
  <c r="AB9" i="10"/>
  <c r="Y9" i="10"/>
  <c r="V9" i="10"/>
  <c r="S9" i="10"/>
  <c r="P9" i="10"/>
  <c r="M9" i="10"/>
  <c r="J9" i="10"/>
  <c r="G9" i="10"/>
  <c r="F9" i="10"/>
  <c r="E9" i="10"/>
  <c r="D9" i="10"/>
  <c r="C9" i="10"/>
  <c r="BI7" i="10"/>
  <c r="BF7" i="10"/>
  <c r="BC7" i="10"/>
  <c r="AZ7" i="10"/>
  <c r="AW7" i="10"/>
  <c r="AT7" i="10"/>
  <c r="AQ7" i="10"/>
  <c r="AN7" i="10"/>
  <c r="AK7" i="10"/>
  <c r="AH7" i="10"/>
  <c r="AE7" i="10"/>
  <c r="AB7" i="10"/>
  <c r="Y7" i="10"/>
  <c r="V7" i="10"/>
  <c r="S7" i="10"/>
  <c r="P7" i="10"/>
  <c r="M7" i="10"/>
  <c r="J7" i="10"/>
  <c r="G7" i="10"/>
  <c r="F7" i="10"/>
  <c r="E7" i="10"/>
  <c r="D7" i="10"/>
  <c r="C7" i="10"/>
  <c r="BI5" i="10"/>
  <c r="BF5" i="10"/>
  <c r="BC5" i="10"/>
  <c r="AZ5" i="10"/>
  <c r="AW5" i="10"/>
  <c r="AQ5" i="10"/>
  <c r="AN5" i="10"/>
  <c r="AK5" i="10"/>
  <c r="AH5" i="10"/>
  <c r="AE5" i="10"/>
  <c r="AB5" i="10"/>
  <c r="Y5" i="10"/>
  <c r="V5" i="10"/>
  <c r="S5" i="10"/>
  <c r="P5" i="10"/>
  <c r="M5" i="10"/>
  <c r="J5" i="10"/>
  <c r="G5" i="10"/>
  <c r="F5" i="10"/>
  <c r="E5" i="10"/>
  <c r="D5" i="10"/>
  <c r="C5" i="10"/>
  <c r="BI20" i="10"/>
  <c r="BF20" i="10"/>
  <c r="BC20" i="10"/>
  <c r="AZ20" i="10"/>
  <c r="AW20" i="10"/>
  <c r="AT20" i="10"/>
  <c r="AT21" i="10" s="1"/>
  <c r="AQ20" i="10"/>
  <c r="S20" i="25" s="1"/>
  <c r="AN20" i="10"/>
  <c r="AK20" i="10"/>
  <c r="AK45" i="10" s="1"/>
  <c r="AK46" i="10" s="1"/>
  <c r="AH20" i="10"/>
  <c r="AH21" i="10" s="1"/>
  <c r="AE20" i="10"/>
  <c r="AB20" i="10"/>
  <c r="AB21" i="10" s="1"/>
  <c r="Y20" i="10"/>
  <c r="V20" i="10"/>
  <c r="V21" i="10" s="1"/>
  <c r="S20" i="10"/>
  <c r="K20" i="25" s="1"/>
  <c r="P20" i="10"/>
  <c r="M20" i="10"/>
  <c r="J20" i="10"/>
  <c r="J21" i="10" s="1"/>
  <c r="G20" i="10"/>
  <c r="F20" i="10"/>
  <c r="F21" i="10" s="1"/>
  <c r="E20" i="10"/>
  <c r="E21" i="10" s="1"/>
  <c r="D20" i="10"/>
  <c r="BF45" i="10"/>
  <c r="C20" i="10"/>
  <c r="C45" i="10" s="1"/>
  <c r="BK44" i="10"/>
  <c r="BK43" i="10"/>
  <c r="BK42" i="10"/>
  <c r="BK41" i="10"/>
  <c r="BK40" i="10"/>
  <c r="BK39" i="10"/>
  <c r="BK38" i="10"/>
  <c r="BK37" i="10"/>
  <c r="BK36" i="10"/>
  <c r="BK35" i="10"/>
  <c r="BK34" i="10"/>
  <c r="BK33" i="10"/>
  <c r="BK32" i="10"/>
  <c r="BK31" i="10"/>
  <c r="BK30" i="10"/>
  <c r="BK29" i="10"/>
  <c r="BK28" i="10"/>
  <c r="BK27" i="10"/>
  <c r="BK26" i="10"/>
  <c r="BK25" i="10"/>
  <c r="BK24" i="10"/>
  <c r="BK23" i="10"/>
  <c r="BK22" i="10"/>
  <c r="BK18" i="10"/>
  <c r="BK16" i="10"/>
  <c r="BK14" i="10"/>
  <c r="BK12" i="10"/>
  <c r="BK10" i="10"/>
  <c r="BK8" i="10"/>
  <c r="BK6" i="10"/>
  <c r="BK4" i="10"/>
  <c r="BK3" i="10"/>
  <c r="BH44" i="10"/>
  <c r="BH43" i="10"/>
  <c r="BH42" i="10"/>
  <c r="BH41" i="10"/>
  <c r="BH40" i="10"/>
  <c r="BH39" i="10"/>
  <c r="BH38" i="10"/>
  <c r="BH37" i="10"/>
  <c r="BH36" i="10"/>
  <c r="BH35" i="10"/>
  <c r="BH34" i="10"/>
  <c r="BH33" i="10"/>
  <c r="BH32" i="10"/>
  <c r="BH31" i="10"/>
  <c r="BH30" i="10"/>
  <c r="BH29" i="10"/>
  <c r="BH28" i="10"/>
  <c r="BH27" i="10"/>
  <c r="BH26" i="10"/>
  <c r="BH25" i="10"/>
  <c r="BH24" i="10"/>
  <c r="BH23" i="10"/>
  <c r="BH22" i="10"/>
  <c r="BH18" i="10"/>
  <c r="BH16" i="10"/>
  <c r="BH14" i="10"/>
  <c r="BH12" i="10"/>
  <c r="BH10" i="10"/>
  <c r="BH8" i="10"/>
  <c r="BH6" i="10"/>
  <c r="BH3" i="10"/>
  <c r="BE44" i="10"/>
  <c r="BE43" i="10"/>
  <c r="BE42" i="10"/>
  <c r="BE41" i="10"/>
  <c r="BE40" i="10"/>
  <c r="BE39" i="10"/>
  <c r="BE38" i="10"/>
  <c r="BE37" i="10"/>
  <c r="BE36" i="10"/>
  <c r="BE35" i="10"/>
  <c r="B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18" i="10"/>
  <c r="BE16" i="10"/>
  <c r="BE14" i="10"/>
  <c r="BE12" i="10"/>
  <c r="BE10" i="10"/>
  <c r="BE8" i="10"/>
  <c r="BE6" i="10"/>
  <c r="BE4" i="10"/>
  <c r="BE3" i="10"/>
  <c r="BB44" i="10"/>
  <c r="BB43" i="10"/>
  <c r="BB42" i="10"/>
  <c r="BB41" i="10"/>
  <c r="BB40" i="10"/>
  <c r="BB39" i="10"/>
  <c r="BB38" i="10"/>
  <c r="BB37" i="10"/>
  <c r="BB36" i="10"/>
  <c r="BB35" i="10"/>
  <c r="BB34" i="10"/>
  <c r="BB33" i="10"/>
  <c r="BB32" i="10"/>
  <c r="BB31" i="10"/>
  <c r="BB30" i="10"/>
  <c r="BB29" i="10"/>
  <c r="BB28" i="10"/>
  <c r="BB27" i="10"/>
  <c r="BB26" i="10"/>
  <c r="BB25" i="10"/>
  <c r="BB24" i="10"/>
  <c r="BB23" i="10"/>
  <c r="BB22" i="10"/>
  <c r="BB18" i="10"/>
  <c r="BB16" i="10"/>
  <c r="BB14" i="10"/>
  <c r="BB12" i="10"/>
  <c r="BB10" i="10"/>
  <c r="BB8" i="10"/>
  <c r="BB6" i="10"/>
  <c r="BB4" i="10"/>
  <c r="BB3" i="10"/>
  <c r="AY44" i="10"/>
  <c r="AY43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18" i="10"/>
  <c r="AY16" i="10"/>
  <c r="AY14" i="10"/>
  <c r="AY12" i="10"/>
  <c r="AY10" i="10"/>
  <c r="AY8" i="10"/>
  <c r="AY6" i="10"/>
  <c r="AY4" i="10"/>
  <c r="AY3" i="10"/>
  <c r="AV44" i="10"/>
  <c r="AV43" i="10"/>
  <c r="AV42" i="10"/>
  <c r="AV41" i="10"/>
  <c r="AV40" i="10"/>
  <c r="AV39" i="10"/>
  <c r="AV38" i="10"/>
  <c r="AV37" i="10"/>
  <c r="AV36" i="10"/>
  <c r="AV35" i="10"/>
  <c r="AV34" i="10"/>
  <c r="AV33" i="10"/>
  <c r="AV32" i="10"/>
  <c r="AV31" i="10"/>
  <c r="AV30" i="10"/>
  <c r="AV29" i="10"/>
  <c r="AV28" i="10"/>
  <c r="AV27" i="10"/>
  <c r="AV26" i="10"/>
  <c r="AV25" i="10"/>
  <c r="AV24" i="10"/>
  <c r="AV23" i="10"/>
  <c r="AV22" i="10"/>
  <c r="AV18" i="10"/>
  <c r="AV16" i="10"/>
  <c r="AV14" i="10"/>
  <c r="AV12" i="10"/>
  <c r="AV10" i="10"/>
  <c r="AV8" i="10"/>
  <c r="AV6" i="10"/>
  <c r="AV3" i="10"/>
  <c r="AS44" i="10"/>
  <c r="AS43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18" i="10"/>
  <c r="AS16" i="10"/>
  <c r="AS14" i="10"/>
  <c r="AS12" i="10"/>
  <c r="AS10" i="10"/>
  <c r="AS8" i="10"/>
  <c r="AS6" i="10"/>
  <c r="AS4" i="10"/>
  <c r="AS3" i="10"/>
  <c r="AP44" i="10"/>
  <c r="AP43" i="10"/>
  <c r="AP42" i="10"/>
  <c r="AP41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2" i="10"/>
  <c r="AP18" i="10"/>
  <c r="AP16" i="10"/>
  <c r="AP14" i="10"/>
  <c r="AP12" i="10"/>
  <c r="AP10" i="10"/>
  <c r="AP8" i="10"/>
  <c r="AP6" i="10"/>
  <c r="AP4" i="10"/>
  <c r="AP3" i="10"/>
  <c r="AM44" i="10"/>
  <c r="AM43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18" i="10"/>
  <c r="AM16" i="10"/>
  <c r="AM14" i="10"/>
  <c r="AM12" i="10"/>
  <c r="AM10" i="10"/>
  <c r="AM8" i="10"/>
  <c r="AM6" i="10"/>
  <c r="AM4" i="10"/>
  <c r="AM3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18" i="10"/>
  <c r="AJ16" i="10"/>
  <c r="AJ14" i="10"/>
  <c r="AJ12" i="10"/>
  <c r="AJ10" i="10"/>
  <c r="AJ8" i="10"/>
  <c r="AJ6" i="10"/>
  <c r="AJ4" i="10"/>
  <c r="AJ3" i="10"/>
  <c r="AG44" i="10"/>
  <c r="AG43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18" i="10"/>
  <c r="AG16" i="10"/>
  <c r="AG14" i="10"/>
  <c r="AG12" i="10"/>
  <c r="AG10" i="10"/>
  <c r="AG8" i="10"/>
  <c r="AG6" i="10"/>
  <c r="AG4" i="10"/>
  <c r="AG3" i="10"/>
  <c r="AD44" i="10"/>
  <c r="AD43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18" i="10"/>
  <c r="AD16" i="10"/>
  <c r="AD14" i="10"/>
  <c r="AD12" i="10"/>
  <c r="AD10" i="10"/>
  <c r="AD8" i="10"/>
  <c r="AD6" i="10"/>
  <c r="AD4" i="10"/>
  <c r="AD3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18" i="10"/>
  <c r="AA16" i="10"/>
  <c r="AA14" i="10"/>
  <c r="AA12" i="10"/>
  <c r="AA10" i="10"/>
  <c r="AA8" i="10"/>
  <c r="AA6" i="10"/>
  <c r="AA4" i="10"/>
  <c r="AA3" i="10"/>
  <c r="X44" i="10"/>
  <c r="X43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2" i="10"/>
  <c r="X18" i="10"/>
  <c r="X16" i="10"/>
  <c r="X14" i="10"/>
  <c r="X12" i="10"/>
  <c r="X10" i="10"/>
  <c r="X8" i="10"/>
  <c r="X6" i="10"/>
  <c r="X4" i="10"/>
  <c r="X3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18" i="10"/>
  <c r="U16" i="10"/>
  <c r="U14" i="10"/>
  <c r="U12" i="10"/>
  <c r="U10" i="10"/>
  <c r="U8" i="10"/>
  <c r="U6" i="10"/>
  <c r="U4" i="10"/>
  <c r="U3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18" i="10"/>
  <c r="R16" i="10"/>
  <c r="R14" i="10"/>
  <c r="R12" i="10"/>
  <c r="R10" i="10"/>
  <c r="R8" i="10"/>
  <c r="R6" i="10"/>
  <c r="R4" i="10"/>
  <c r="R3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18" i="10"/>
  <c r="O16" i="10"/>
  <c r="O14" i="10"/>
  <c r="O12" i="10"/>
  <c r="O10" i="10"/>
  <c r="O8" i="10"/>
  <c r="O6" i="10"/>
  <c r="O4" i="10"/>
  <c r="O3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18" i="10"/>
  <c r="L16" i="10"/>
  <c r="L14" i="10"/>
  <c r="L12" i="10"/>
  <c r="L10" i="10"/>
  <c r="L8" i="10"/>
  <c r="L6" i="10"/>
  <c r="L4" i="10"/>
  <c r="L3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18" i="10"/>
  <c r="I16" i="10"/>
  <c r="I14" i="10"/>
  <c r="I12" i="10"/>
  <c r="I10" i="10"/>
  <c r="I8" i="10"/>
  <c r="I6" i="10"/>
  <c r="I4" i="10"/>
  <c r="I3" i="10"/>
  <c r="BD3" i="10"/>
  <c r="Q3" i="10"/>
  <c r="N3" i="10"/>
  <c r="K3" i="10"/>
  <c r="H3" i="10"/>
  <c r="BJ3" i="10"/>
  <c r="BG3" i="10"/>
  <c r="BA3" i="10"/>
  <c r="AX3" i="10"/>
  <c r="AU3" i="10"/>
  <c r="AR3" i="10"/>
  <c r="AO3" i="10"/>
  <c r="AL3" i="10"/>
  <c r="AI3" i="10"/>
  <c r="AF3" i="10"/>
  <c r="AC3" i="10"/>
  <c r="Z3" i="10"/>
  <c r="W3" i="10"/>
  <c r="T3" i="10"/>
  <c r="S45" i="4"/>
  <c r="R45" i="4"/>
  <c r="S44" i="4"/>
  <c r="R44" i="4"/>
  <c r="S43" i="4"/>
  <c r="R43" i="4"/>
  <c r="S42" i="4"/>
  <c r="R42" i="4"/>
  <c r="S41" i="4"/>
  <c r="R41" i="4"/>
  <c r="S40" i="4"/>
  <c r="R40" i="4"/>
  <c r="R39" i="4"/>
  <c r="S38" i="4"/>
  <c r="S37" i="4"/>
  <c r="R37" i="4"/>
  <c r="S36" i="4"/>
  <c r="R36" i="4"/>
  <c r="S35" i="4"/>
  <c r="R35" i="4"/>
  <c r="S34" i="4"/>
  <c r="R34" i="4"/>
  <c r="S33" i="4"/>
  <c r="R33" i="4"/>
  <c r="S32" i="4"/>
  <c r="R32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O23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M37" i="4"/>
  <c r="L37" i="4"/>
  <c r="M36" i="4"/>
  <c r="L36" i="4"/>
  <c r="M35" i="4"/>
  <c r="L35" i="4"/>
  <c r="M34" i="4"/>
  <c r="L34" i="4"/>
  <c r="M33" i="4"/>
  <c r="L33" i="4"/>
  <c r="M32" i="4"/>
  <c r="L32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J37" i="4"/>
  <c r="I37" i="4"/>
  <c r="J36" i="4"/>
  <c r="I36" i="4"/>
  <c r="J35" i="4"/>
  <c r="I35" i="4"/>
  <c r="J34" i="4"/>
  <c r="I34" i="4"/>
  <c r="J33" i="4"/>
  <c r="I33" i="4"/>
  <c r="J32" i="4"/>
  <c r="I32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I23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G39" i="4"/>
  <c r="G38" i="4" s="1"/>
  <c r="F39" i="4"/>
  <c r="E39" i="4"/>
  <c r="E38" i="4" s="1"/>
  <c r="D39" i="4"/>
  <c r="D38" i="4" s="1"/>
  <c r="F38" i="4"/>
  <c r="G31" i="4"/>
  <c r="F31" i="4"/>
  <c r="E31" i="4"/>
  <c r="D31" i="4"/>
  <c r="G23" i="4"/>
  <c r="F23" i="4"/>
  <c r="E23" i="4"/>
  <c r="D23" i="4"/>
  <c r="G13" i="4"/>
  <c r="F13" i="4"/>
  <c r="E13" i="4"/>
  <c r="D13" i="4"/>
  <c r="G4" i="4"/>
  <c r="F4" i="4"/>
  <c r="E4" i="4"/>
  <c r="D4" i="4"/>
  <c r="BO45" i="4"/>
  <c r="BO44" i="4"/>
  <c r="BN44" i="4"/>
  <c r="BO43" i="4"/>
  <c r="BN43" i="4"/>
  <c r="BO42" i="4"/>
  <c r="BN42" i="4"/>
  <c r="BO41" i="4"/>
  <c r="BN41" i="4"/>
  <c r="BO40" i="4"/>
  <c r="BN40" i="4"/>
  <c r="BO37" i="4"/>
  <c r="BN37" i="4"/>
  <c r="BO36" i="4"/>
  <c r="BN36" i="4"/>
  <c r="BO35" i="4"/>
  <c r="BN35" i="4"/>
  <c r="BO34" i="4"/>
  <c r="BN34" i="4"/>
  <c r="BO33" i="4"/>
  <c r="BN33" i="4"/>
  <c r="BO32" i="4"/>
  <c r="BN32" i="4"/>
  <c r="BO30" i="4"/>
  <c r="BN30" i="4"/>
  <c r="BO29" i="4"/>
  <c r="BN29" i="4"/>
  <c r="BO28" i="4"/>
  <c r="BN28" i="4"/>
  <c r="BO27" i="4"/>
  <c r="BN27" i="4"/>
  <c r="BO26" i="4"/>
  <c r="BN26" i="4"/>
  <c r="BO25" i="4"/>
  <c r="BN25" i="4"/>
  <c r="BO24" i="4"/>
  <c r="BN24" i="4"/>
  <c r="BO21" i="4"/>
  <c r="BN21" i="4"/>
  <c r="BO20" i="4"/>
  <c r="BN20" i="4"/>
  <c r="BO19" i="4"/>
  <c r="BN19" i="4"/>
  <c r="BO18" i="4"/>
  <c r="BN18" i="4"/>
  <c r="BO17" i="4"/>
  <c r="BN17" i="4"/>
  <c r="BO16" i="4"/>
  <c r="BN16" i="4"/>
  <c r="BO15" i="4"/>
  <c r="BN15" i="4"/>
  <c r="BO14" i="4"/>
  <c r="BN14" i="4"/>
  <c r="BO12" i="4"/>
  <c r="BN12" i="4"/>
  <c r="BO11" i="4"/>
  <c r="BN11" i="4"/>
  <c r="BO10" i="4"/>
  <c r="BN10" i="4"/>
  <c r="BO9" i="4"/>
  <c r="BN9" i="4"/>
  <c r="BO8" i="4"/>
  <c r="BN8" i="4"/>
  <c r="BO7" i="4"/>
  <c r="BN7" i="4"/>
  <c r="BO6" i="4"/>
  <c r="BN6" i="4"/>
  <c r="BO5" i="4"/>
  <c r="BN5" i="4"/>
  <c r="BL45" i="4"/>
  <c r="BL44" i="4"/>
  <c r="BL43" i="4"/>
  <c r="BL42" i="4"/>
  <c r="BL41" i="4"/>
  <c r="BL40" i="4"/>
  <c r="BL37" i="4"/>
  <c r="BL36" i="4"/>
  <c r="BL35" i="4"/>
  <c r="BL34" i="4"/>
  <c r="BL33" i="4"/>
  <c r="BL32" i="4"/>
  <c r="BL30" i="4"/>
  <c r="BL29" i="4"/>
  <c r="BL28" i="4"/>
  <c r="BL27" i="4"/>
  <c r="BL26" i="4"/>
  <c r="BL25" i="4"/>
  <c r="BL24" i="4"/>
  <c r="BL21" i="4"/>
  <c r="BL20" i="4"/>
  <c r="BL19" i="4"/>
  <c r="BL18" i="4"/>
  <c r="BL17" i="4"/>
  <c r="BL16" i="4"/>
  <c r="BL15" i="4"/>
  <c r="BL14" i="4"/>
  <c r="BL12" i="4"/>
  <c r="BL11" i="4"/>
  <c r="BL10" i="4"/>
  <c r="BL9" i="4"/>
  <c r="BL8" i="4"/>
  <c r="BL7" i="4"/>
  <c r="BL6" i="4"/>
  <c r="BL5" i="4"/>
  <c r="BI45" i="4"/>
  <c r="BI44" i="4"/>
  <c r="BI43" i="4"/>
  <c r="BI42" i="4"/>
  <c r="BI41" i="4"/>
  <c r="BI40" i="4"/>
  <c r="BI37" i="4"/>
  <c r="BI36" i="4"/>
  <c r="BI35" i="4"/>
  <c r="BI34" i="4"/>
  <c r="BI33" i="4"/>
  <c r="BI32" i="4"/>
  <c r="BI30" i="4"/>
  <c r="BI29" i="4"/>
  <c r="BI28" i="4"/>
  <c r="BI27" i="4"/>
  <c r="BI26" i="4"/>
  <c r="BI25" i="4"/>
  <c r="BI24" i="4"/>
  <c r="BI21" i="4"/>
  <c r="BI20" i="4"/>
  <c r="BI19" i="4"/>
  <c r="BI18" i="4"/>
  <c r="BI17" i="4"/>
  <c r="BI16" i="4"/>
  <c r="BI15" i="4"/>
  <c r="BI14" i="4"/>
  <c r="BI12" i="4"/>
  <c r="BI11" i="4"/>
  <c r="BI10" i="4"/>
  <c r="BI9" i="4"/>
  <c r="BI8" i="4"/>
  <c r="BI7" i="4"/>
  <c r="BI6" i="4"/>
  <c r="BI5" i="4"/>
  <c r="BF45" i="4"/>
  <c r="BF44" i="4"/>
  <c r="BF43" i="4"/>
  <c r="BF42" i="4"/>
  <c r="BF41" i="4"/>
  <c r="BF40" i="4"/>
  <c r="BF37" i="4"/>
  <c r="BF36" i="4"/>
  <c r="BF35" i="4"/>
  <c r="BF34" i="4"/>
  <c r="BF33" i="4"/>
  <c r="BF32" i="4"/>
  <c r="BF30" i="4"/>
  <c r="BF29" i="4"/>
  <c r="BF28" i="4"/>
  <c r="BF27" i="4"/>
  <c r="BF26" i="4"/>
  <c r="BF25" i="4"/>
  <c r="BF24" i="4"/>
  <c r="BF21" i="4"/>
  <c r="BF20" i="4"/>
  <c r="BF19" i="4"/>
  <c r="BF18" i="4"/>
  <c r="BF17" i="4"/>
  <c r="BF16" i="4"/>
  <c r="BF15" i="4"/>
  <c r="BF14" i="4"/>
  <c r="BF12" i="4"/>
  <c r="BF11" i="4"/>
  <c r="BF10" i="4"/>
  <c r="BF9" i="4"/>
  <c r="BF8" i="4"/>
  <c r="BF7" i="4"/>
  <c r="BF6" i="4"/>
  <c r="BF5" i="4"/>
  <c r="BC45" i="4"/>
  <c r="BC44" i="4"/>
  <c r="BC43" i="4"/>
  <c r="BC42" i="4"/>
  <c r="BC41" i="4"/>
  <c r="BC40" i="4"/>
  <c r="BC37" i="4"/>
  <c r="BC36" i="4"/>
  <c r="BC35" i="4"/>
  <c r="BC34" i="4"/>
  <c r="BC33" i="4"/>
  <c r="BC32" i="4"/>
  <c r="BC30" i="4"/>
  <c r="BC29" i="4"/>
  <c r="BC28" i="4"/>
  <c r="BC27" i="4"/>
  <c r="BC26" i="4"/>
  <c r="BC25" i="4"/>
  <c r="BC24" i="4"/>
  <c r="BC21" i="4"/>
  <c r="BC20" i="4"/>
  <c r="BC19" i="4"/>
  <c r="BC18" i="4"/>
  <c r="BC17" i="4"/>
  <c r="BC16" i="4"/>
  <c r="BC15" i="4"/>
  <c r="BC14" i="4"/>
  <c r="BC12" i="4"/>
  <c r="BC11" i="4"/>
  <c r="BC10" i="4"/>
  <c r="BC9" i="4"/>
  <c r="BC8" i="4"/>
  <c r="BC7" i="4"/>
  <c r="BC6" i="4"/>
  <c r="BC5" i="4"/>
  <c r="AZ45" i="4"/>
  <c r="AZ44" i="4"/>
  <c r="AZ43" i="4"/>
  <c r="AZ42" i="4"/>
  <c r="AZ41" i="4"/>
  <c r="AZ40" i="4"/>
  <c r="AZ37" i="4"/>
  <c r="AZ36" i="4"/>
  <c r="AZ35" i="4"/>
  <c r="AZ34" i="4"/>
  <c r="AZ33" i="4"/>
  <c r="AZ32" i="4"/>
  <c r="AZ30" i="4"/>
  <c r="AZ29" i="4"/>
  <c r="AZ28" i="4"/>
  <c r="AZ27" i="4"/>
  <c r="AZ26" i="4"/>
  <c r="AZ25" i="4"/>
  <c r="AZ24" i="4"/>
  <c r="AZ21" i="4"/>
  <c r="AZ20" i="4"/>
  <c r="AZ19" i="4"/>
  <c r="AZ18" i="4"/>
  <c r="AZ17" i="4"/>
  <c r="AZ16" i="4"/>
  <c r="AZ15" i="4"/>
  <c r="AZ14" i="4"/>
  <c r="AZ12" i="4"/>
  <c r="AZ11" i="4"/>
  <c r="AZ10" i="4"/>
  <c r="AZ9" i="4"/>
  <c r="AZ8" i="4"/>
  <c r="AZ7" i="4"/>
  <c r="AZ6" i="4"/>
  <c r="AZ5" i="4"/>
  <c r="AW45" i="4"/>
  <c r="AW44" i="4"/>
  <c r="AW43" i="4"/>
  <c r="AW42" i="4"/>
  <c r="AW41" i="4"/>
  <c r="AW40" i="4"/>
  <c r="AW37" i="4"/>
  <c r="AW36" i="4"/>
  <c r="AW35" i="4"/>
  <c r="AW34" i="4"/>
  <c r="AW33" i="4"/>
  <c r="AW32" i="4"/>
  <c r="AW30" i="4"/>
  <c r="AW29" i="4"/>
  <c r="AW28" i="4"/>
  <c r="AW27" i="4"/>
  <c r="AW26" i="4"/>
  <c r="AW25" i="4"/>
  <c r="AW24" i="4"/>
  <c r="AW21" i="4"/>
  <c r="AW20" i="4"/>
  <c r="AW19" i="4"/>
  <c r="AW18" i="4"/>
  <c r="AW17" i="4"/>
  <c r="AW16" i="4"/>
  <c r="AW15" i="4"/>
  <c r="AW14" i="4"/>
  <c r="AW12" i="4"/>
  <c r="AW11" i="4"/>
  <c r="AW10" i="4"/>
  <c r="AW9" i="4"/>
  <c r="AW8" i="4"/>
  <c r="AW7" i="4"/>
  <c r="AW6" i="4"/>
  <c r="AW5" i="4"/>
  <c r="AT45" i="4"/>
  <c r="AT44" i="4"/>
  <c r="AT43" i="4"/>
  <c r="AT42" i="4"/>
  <c r="AT41" i="4"/>
  <c r="AT40" i="4"/>
  <c r="AT37" i="4"/>
  <c r="AT36" i="4"/>
  <c r="AT35" i="4"/>
  <c r="AT34" i="4"/>
  <c r="AT33" i="4"/>
  <c r="AT32" i="4"/>
  <c r="AT30" i="4"/>
  <c r="AT29" i="4"/>
  <c r="AT28" i="4"/>
  <c r="AT27" i="4"/>
  <c r="AT26" i="4"/>
  <c r="AT25" i="4"/>
  <c r="AT24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T6" i="4"/>
  <c r="AT5" i="4"/>
  <c r="AQ45" i="4"/>
  <c r="AQ44" i="4"/>
  <c r="AQ43" i="4"/>
  <c r="AQ42" i="4"/>
  <c r="AQ41" i="4"/>
  <c r="AQ40" i="4"/>
  <c r="AQ37" i="4"/>
  <c r="AQ36" i="4"/>
  <c r="AQ35" i="4"/>
  <c r="AQ34" i="4"/>
  <c r="AQ33" i="4"/>
  <c r="AQ32" i="4"/>
  <c r="AQ30" i="4"/>
  <c r="AQ29" i="4"/>
  <c r="AQ28" i="4"/>
  <c r="AQ27" i="4"/>
  <c r="AQ26" i="4"/>
  <c r="AQ25" i="4"/>
  <c r="AQ24" i="4"/>
  <c r="AQ21" i="4"/>
  <c r="AQ20" i="4"/>
  <c r="AQ19" i="4"/>
  <c r="AQ18" i="4"/>
  <c r="AQ17" i="4"/>
  <c r="AQ16" i="4"/>
  <c r="AQ15" i="4"/>
  <c r="AQ14" i="4"/>
  <c r="AQ12" i="4"/>
  <c r="AQ11" i="4"/>
  <c r="AQ10" i="4"/>
  <c r="AQ9" i="4"/>
  <c r="AQ8" i="4"/>
  <c r="AQ7" i="4"/>
  <c r="AQ6" i="4"/>
  <c r="AQ5" i="4"/>
  <c r="AN45" i="4"/>
  <c r="AN44" i="4"/>
  <c r="AN43" i="4"/>
  <c r="AN42" i="4"/>
  <c r="AN41" i="4"/>
  <c r="AN40" i="4"/>
  <c r="AN37" i="4"/>
  <c r="AN36" i="4"/>
  <c r="AN35" i="4"/>
  <c r="AN34" i="4"/>
  <c r="AN33" i="4"/>
  <c r="AN32" i="4"/>
  <c r="AN30" i="4"/>
  <c r="AN29" i="4"/>
  <c r="AN28" i="4"/>
  <c r="AN27" i="4"/>
  <c r="AN26" i="4"/>
  <c r="AN25" i="4"/>
  <c r="AN24" i="4"/>
  <c r="AN21" i="4"/>
  <c r="AN20" i="4"/>
  <c r="AN19" i="4"/>
  <c r="AN18" i="4"/>
  <c r="AN17" i="4"/>
  <c r="AN16" i="4"/>
  <c r="AN15" i="4"/>
  <c r="AN14" i="4"/>
  <c r="AN12" i="4"/>
  <c r="AN11" i="4"/>
  <c r="AN10" i="4"/>
  <c r="AN9" i="4"/>
  <c r="AN8" i="4"/>
  <c r="AN7" i="4"/>
  <c r="AN6" i="4"/>
  <c r="AN5" i="4"/>
  <c r="AK45" i="4"/>
  <c r="AK44" i="4"/>
  <c r="AK43" i="4"/>
  <c r="AK42" i="4"/>
  <c r="AK41" i="4"/>
  <c r="AK40" i="4"/>
  <c r="AK37" i="4"/>
  <c r="AK36" i="4"/>
  <c r="AK35" i="4"/>
  <c r="AK34" i="4"/>
  <c r="AK33" i="4"/>
  <c r="AK32" i="4"/>
  <c r="AK30" i="4"/>
  <c r="AK29" i="4"/>
  <c r="AK28" i="4"/>
  <c r="AK27" i="4"/>
  <c r="AK26" i="4"/>
  <c r="AK25" i="4"/>
  <c r="AK24" i="4"/>
  <c r="AK21" i="4"/>
  <c r="AK20" i="4"/>
  <c r="AK19" i="4"/>
  <c r="AK18" i="4"/>
  <c r="AK17" i="4"/>
  <c r="AK16" i="4"/>
  <c r="AK15" i="4"/>
  <c r="AK14" i="4"/>
  <c r="AK12" i="4"/>
  <c r="AK11" i="4"/>
  <c r="AK10" i="4"/>
  <c r="AK9" i="4"/>
  <c r="AK8" i="4"/>
  <c r="AK7" i="4"/>
  <c r="AK6" i="4"/>
  <c r="AK5" i="4"/>
  <c r="AH45" i="4"/>
  <c r="AH44" i="4"/>
  <c r="AH43" i="4"/>
  <c r="AH42" i="4"/>
  <c r="AH41" i="4"/>
  <c r="AH40" i="4"/>
  <c r="AH37" i="4"/>
  <c r="AH36" i="4"/>
  <c r="AH35" i="4"/>
  <c r="AH34" i="4"/>
  <c r="AH33" i="4"/>
  <c r="AH32" i="4"/>
  <c r="AH30" i="4"/>
  <c r="AH29" i="4"/>
  <c r="AH28" i="4"/>
  <c r="AH27" i="4"/>
  <c r="AH26" i="4"/>
  <c r="AH25" i="4"/>
  <c r="AH24" i="4"/>
  <c r="AH21" i="4"/>
  <c r="AH20" i="4"/>
  <c r="AH19" i="4"/>
  <c r="AH18" i="4"/>
  <c r="AH17" i="4"/>
  <c r="AH16" i="4"/>
  <c r="AH15" i="4"/>
  <c r="AH14" i="4"/>
  <c r="AH12" i="4"/>
  <c r="AH11" i="4"/>
  <c r="AH10" i="4"/>
  <c r="AH9" i="4"/>
  <c r="AH8" i="4"/>
  <c r="AH7" i="4"/>
  <c r="AH6" i="4"/>
  <c r="AH5" i="4"/>
  <c r="AE45" i="4"/>
  <c r="AE44" i="4"/>
  <c r="AE43" i="4"/>
  <c r="AE42" i="4"/>
  <c r="AE41" i="4"/>
  <c r="AE40" i="4"/>
  <c r="AE37" i="4"/>
  <c r="AE36" i="4"/>
  <c r="AE35" i="4"/>
  <c r="AE34" i="4"/>
  <c r="AE33" i="4"/>
  <c r="AE32" i="4"/>
  <c r="AE30" i="4"/>
  <c r="AE29" i="4"/>
  <c r="AE28" i="4"/>
  <c r="AE27" i="4"/>
  <c r="AE26" i="4"/>
  <c r="AE25" i="4"/>
  <c r="AE24" i="4"/>
  <c r="AE21" i="4"/>
  <c r="AE20" i="4"/>
  <c r="AE19" i="4"/>
  <c r="AE18" i="4"/>
  <c r="AE17" i="4"/>
  <c r="AE16" i="4"/>
  <c r="AE15" i="4"/>
  <c r="AE14" i="4"/>
  <c r="AE12" i="4"/>
  <c r="AE11" i="4"/>
  <c r="AE10" i="4"/>
  <c r="AE9" i="4"/>
  <c r="AE8" i="4"/>
  <c r="AE7" i="4"/>
  <c r="AE6" i="4"/>
  <c r="AE5" i="4"/>
  <c r="AB45" i="4"/>
  <c r="AB44" i="4"/>
  <c r="AB43" i="4"/>
  <c r="AB42" i="4"/>
  <c r="AB41" i="4"/>
  <c r="AB40" i="4"/>
  <c r="AB37" i="4"/>
  <c r="AB36" i="4"/>
  <c r="AB35" i="4"/>
  <c r="AB34" i="4"/>
  <c r="AB33" i="4"/>
  <c r="AB32" i="4"/>
  <c r="AB30" i="4"/>
  <c r="AB29" i="4"/>
  <c r="AB28" i="4"/>
  <c r="AB27" i="4"/>
  <c r="AB26" i="4"/>
  <c r="AB25" i="4"/>
  <c r="AB24" i="4"/>
  <c r="AB21" i="4"/>
  <c r="AB20" i="4"/>
  <c r="AB19" i="4"/>
  <c r="AB18" i="4"/>
  <c r="AB17" i="4"/>
  <c r="AB16" i="4"/>
  <c r="AB15" i="4"/>
  <c r="AB14" i="4"/>
  <c r="AB12" i="4"/>
  <c r="AB11" i="4"/>
  <c r="AB10" i="4"/>
  <c r="AB9" i="4"/>
  <c r="AB8" i="4"/>
  <c r="AB7" i="4"/>
  <c r="AB6" i="4"/>
  <c r="AB5" i="4"/>
  <c r="Y45" i="4"/>
  <c r="Y44" i="4"/>
  <c r="Y43" i="4"/>
  <c r="Y42" i="4"/>
  <c r="Y41" i="4"/>
  <c r="Y40" i="4"/>
  <c r="Y37" i="4"/>
  <c r="Y36" i="4"/>
  <c r="Y35" i="4"/>
  <c r="Y34" i="4"/>
  <c r="Y33" i="4"/>
  <c r="Y32" i="4"/>
  <c r="Y30" i="4"/>
  <c r="Y29" i="4"/>
  <c r="Y28" i="4"/>
  <c r="Y27" i="4"/>
  <c r="Y26" i="4"/>
  <c r="Y25" i="4"/>
  <c r="Y24" i="4"/>
  <c r="Y21" i="4"/>
  <c r="Y20" i="4"/>
  <c r="Y19" i="4"/>
  <c r="Y18" i="4"/>
  <c r="Y17" i="4"/>
  <c r="Y16" i="4"/>
  <c r="Y15" i="4"/>
  <c r="Y14" i="4"/>
  <c r="Y12" i="4"/>
  <c r="Y11" i="4"/>
  <c r="Y10" i="4"/>
  <c r="Y9" i="4"/>
  <c r="Y8" i="4"/>
  <c r="Y7" i="4"/>
  <c r="Y6" i="4"/>
  <c r="Y5" i="4"/>
  <c r="V45" i="4"/>
  <c r="V44" i="4"/>
  <c r="V43" i="4"/>
  <c r="V42" i="4"/>
  <c r="V41" i="4"/>
  <c r="V40" i="4"/>
  <c r="V37" i="4"/>
  <c r="V36" i="4"/>
  <c r="V35" i="4"/>
  <c r="V34" i="4"/>
  <c r="V33" i="4"/>
  <c r="V32" i="4"/>
  <c r="V30" i="4"/>
  <c r="V29" i="4"/>
  <c r="V28" i="4"/>
  <c r="V27" i="4"/>
  <c r="V26" i="4"/>
  <c r="V25" i="4"/>
  <c r="V24" i="4"/>
  <c r="V21" i="4"/>
  <c r="V20" i="4"/>
  <c r="V19" i="4"/>
  <c r="V18" i="4"/>
  <c r="V17" i="4"/>
  <c r="V16" i="4"/>
  <c r="V15" i="4"/>
  <c r="V14" i="4"/>
  <c r="V12" i="4"/>
  <c r="V11" i="4"/>
  <c r="V10" i="4"/>
  <c r="V9" i="4"/>
  <c r="V8" i="4"/>
  <c r="V7" i="4"/>
  <c r="V6" i="4"/>
  <c r="V5" i="4"/>
  <c r="BJ31" i="4"/>
  <c r="BN31" i="4" s="1"/>
  <c r="BG31" i="4"/>
  <c r="BD31" i="4"/>
  <c r="BR31" i="4" s="1"/>
  <c r="BA31" i="4"/>
  <c r="BO31" i="4" s="1"/>
  <c r="AX31" i="4"/>
  <c r="AU31" i="4"/>
  <c r="AR31" i="4"/>
  <c r="AO31" i="4"/>
  <c r="AL31" i="4"/>
  <c r="AI31" i="4"/>
  <c r="AF31" i="4"/>
  <c r="AC31" i="4"/>
  <c r="Z31" i="4"/>
  <c r="W31" i="4"/>
  <c r="T31" i="4"/>
  <c r="N39" i="4"/>
  <c r="N38" i="4" s="1"/>
  <c r="P38" i="4" s="1"/>
  <c r="K39" i="4"/>
  <c r="K38" i="4" s="1"/>
  <c r="M38" i="4" s="1"/>
  <c r="H39" i="4"/>
  <c r="H38" i="4" s="1"/>
  <c r="J38" i="4" s="1"/>
  <c r="N31" i="4"/>
  <c r="K31" i="4"/>
  <c r="M31" i="4" s="1"/>
  <c r="H31" i="4"/>
  <c r="J31" i="4" s="1"/>
  <c r="N23" i="4"/>
  <c r="P23" i="4" s="1"/>
  <c r="K23" i="4"/>
  <c r="M23" i="4" s="1"/>
  <c r="H23" i="4"/>
  <c r="J23" i="4" s="1"/>
  <c r="N13" i="4"/>
  <c r="O13" i="4" s="1"/>
  <c r="K13" i="4"/>
  <c r="L13" i="4" s="1"/>
  <c r="H13" i="4"/>
  <c r="I13" i="4" s="1"/>
  <c r="N4" i="4"/>
  <c r="P4" i="4" s="1"/>
  <c r="K4" i="4"/>
  <c r="M4" i="4" s="1"/>
  <c r="H4" i="4"/>
  <c r="J4" i="4" s="1"/>
  <c r="U44" i="4"/>
  <c r="U43" i="4"/>
  <c r="U42" i="4"/>
  <c r="U41" i="4"/>
  <c r="U40" i="4"/>
  <c r="U37" i="4"/>
  <c r="U36" i="4"/>
  <c r="U35" i="4"/>
  <c r="U34" i="4"/>
  <c r="U33" i="4"/>
  <c r="U32" i="4"/>
  <c r="U30" i="4"/>
  <c r="U29" i="4"/>
  <c r="U28" i="4"/>
  <c r="U27" i="4"/>
  <c r="U26" i="4"/>
  <c r="U25" i="4"/>
  <c r="U24" i="4"/>
  <c r="U21" i="4"/>
  <c r="U20" i="4"/>
  <c r="U19" i="4"/>
  <c r="U18" i="4"/>
  <c r="U17" i="4"/>
  <c r="U16" i="4"/>
  <c r="U15" i="4"/>
  <c r="U14" i="4"/>
  <c r="U12" i="4"/>
  <c r="U11" i="4"/>
  <c r="U10" i="4"/>
  <c r="U9" i="4"/>
  <c r="U8" i="4"/>
  <c r="U7" i="4"/>
  <c r="U6" i="4"/>
  <c r="U5" i="4"/>
  <c r="Q31" i="4"/>
  <c r="S31" i="4" s="1"/>
  <c r="Q39" i="4"/>
  <c r="Q38" i="4" s="1"/>
  <c r="R38" i="4" s="1"/>
  <c r="Q23" i="4"/>
  <c r="S23" i="4" s="1"/>
  <c r="Q13" i="4"/>
  <c r="S13" i="4" s="1"/>
  <c r="Q4" i="4"/>
  <c r="S4" i="4" s="1"/>
  <c r="BW21" i="8"/>
  <c r="BV21" i="8"/>
  <c r="BT21" i="8"/>
  <c r="BS21" i="8"/>
  <c r="BQ21" i="8"/>
  <c r="BP21" i="8"/>
  <c r="BW18" i="8"/>
  <c r="BV18" i="8"/>
  <c r="BW17" i="8"/>
  <c r="BV17" i="8"/>
  <c r="BT18" i="8"/>
  <c r="BS18" i="8"/>
  <c r="BT17" i="8"/>
  <c r="BS17" i="8"/>
  <c r="BQ18" i="8"/>
  <c r="BP18" i="8"/>
  <c r="BQ17" i="8"/>
  <c r="BP17" i="8"/>
  <c r="D70" i="11"/>
  <c r="E70" i="11"/>
  <c r="G70" i="11"/>
  <c r="I70" i="11"/>
  <c r="K70" i="11"/>
  <c r="M70" i="11"/>
  <c r="O70" i="11"/>
  <c r="D65" i="11"/>
  <c r="E65" i="11"/>
  <c r="G65" i="11"/>
  <c r="I65" i="11"/>
  <c r="K65" i="11"/>
  <c r="M65" i="11"/>
  <c r="O65" i="11"/>
  <c r="D62" i="11"/>
  <c r="E62" i="11"/>
  <c r="G62" i="11"/>
  <c r="I62" i="11"/>
  <c r="K62" i="11"/>
  <c r="M62" i="11"/>
  <c r="O62" i="11"/>
  <c r="D58" i="11"/>
  <c r="E58" i="11"/>
  <c r="G58" i="11"/>
  <c r="I58" i="11"/>
  <c r="K58" i="11"/>
  <c r="M58" i="11"/>
  <c r="O58" i="11"/>
  <c r="D55" i="11"/>
  <c r="E55" i="11"/>
  <c r="G55" i="11"/>
  <c r="I55" i="11"/>
  <c r="K55" i="11"/>
  <c r="M55" i="11"/>
  <c r="O55" i="11"/>
  <c r="D50" i="11"/>
  <c r="E50" i="11"/>
  <c r="G50" i="11"/>
  <c r="I50" i="11"/>
  <c r="K50" i="11"/>
  <c r="M50" i="11"/>
  <c r="O50" i="11"/>
  <c r="R50" i="11" s="1"/>
  <c r="F45" i="11"/>
  <c r="H45" i="11"/>
  <c r="J45" i="11"/>
  <c r="L45" i="11"/>
  <c r="N45" i="11"/>
  <c r="P45" i="11"/>
  <c r="F44" i="11"/>
  <c r="H44" i="11"/>
  <c r="J44" i="11"/>
  <c r="L44" i="11"/>
  <c r="N44" i="11"/>
  <c r="P44" i="11"/>
  <c r="F43" i="11"/>
  <c r="H43" i="11"/>
  <c r="J43" i="11"/>
  <c r="L43" i="11"/>
  <c r="N43" i="11"/>
  <c r="P43" i="11"/>
  <c r="F42" i="11"/>
  <c r="H42" i="11"/>
  <c r="J42" i="11"/>
  <c r="L42" i="11"/>
  <c r="N42" i="11"/>
  <c r="P42" i="11"/>
  <c r="F41" i="11"/>
  <c r="H41" i="11"/>
  <c r="J41" i="11"/>
  <c r="L41" i="11"/>
  <c r="N41" i="11"/>
  <c r="P41" i="11"/>
  <c r="F40" i="11"/>
  <c r="H40" i="11"/>
  <c r="J40" i="11"/>
  <c r="L40" i="11"/>
  <c r="N40" i="11"/>
  <c r="P40" i="11"/>
  <c r="D39" i="11"/>
  <c r="D38" i="11" s="1"/>
  <c r="E39" i="11"/>
  <c r="E38" i="11" s="1"/>
  <c r="G39" i="11"/>
  <c r="G38" i="11" s="1"/>
  <c r="I39" i="11"/>
  <c r="K39" i="11"/>
  <c r="M39" i="11"/>
  <c r="M38" i="11" s="1"/>
  <c r="O39" i="11"/>
  <c r="R39" i="11" s="1"/>
  <c r="F37" i="11"/>
  <c r="H37" i="11"/>
  <c r="J37" i="11"/>
  <c r="L37" i="11"/>
  <c r="N37" i="11"/>
  <c r="P37" i="11"/>
  <c r="F36" i="11"/>
  <c r="H36" i="11"/>
  <c r="J36" i="11"/>
  <c r="L36" i="11"/>
  <c r="N36" i="11"/>
  <c r="P36" i="11"/>
  <c r="F35" i="11"/>
  <c r="H35" i="11"/>
  <c r="J35" i="11"/>
  <c r="L35" i="11"/>
  <c r="N35" i="11"/>
  <c r="P35" i="11"/>
  <c r="F34" i="11"/>
  <c r="H34" i="11"/>
  <c r="J34" i="11"/>
  <c r="L34" i="11"/>
  <c r="N34" i="11"/>
  <c r="P34" i="11"/>
  <c r="F33" i="11"/>
  <c r="H33" i="11"/>
  <c r="J33" i="11"/>
  <c r="L33" i="11"/>
  <c r="N33" i="11"/>
  <c r="P33" i="11"/>
  <c r="F32" i="11"/>
  <c r="H32" i="11"/>
  <c r="J32" i="11"/>
  <c r="L32" i="11"/>
  <c r="N32" i="11"/>
  <c r="P32" i="11"/>
  <c r="D31" i="11"/>
  <c r="E31" i="11"/>
  <c r="G31" i="11"/>
  <c r="I31" i="11"/>
  <c r="K31" i="11"/>
  <c r="M31" i="11"/>
  <c r="O31" i="11"/>
  <c r="R31" i="11" s="1"/>
  <c r="F30" i="11"/>
  <c r="H30" i="11"/>
  <c r="J30" i="11"/>
  <c r="L30" i="11"/>
  <c r="N30" i="11"/>
  <c r="P30" i="11"/>
  <c r="F29" i="11"/>
  <c r="H29" i="11"/>
  <c r="J29" i="11"/>
  <c r="L29" i="11"/>
  <c r="N29" i="11"/>
  <c r="P29" i="11"/>
  <c r="F28" i="11"/>
  <c r="H28" i="11"/>
  <c r="J28" i="11"/>
  <c r="L28" i="11"/>
  <c r="N28" i="11"/>
  <c r="P28" i="11"/>
  <c r="F27" i="11"/>
  <c r="H27" i="11"/>
  <c r="J27" i="11"/>
  <c r="L27" i="11"/>
  <c r="N27" i="11"/>
  <c r="P27" i="11"/>
  <c r="F26" i="11"/>
  <c r="H26" i="11"/>
  <c r="J26" i="11"/>
  <c r="L26" i="11"/>
  <c r="N26" i="11"/>
  <c r="P26" i="11"/>
  <c r="F25" i="11"/>
  <c r="H25" i="11"/>
  <c r="J25" i="11"/>
  <c r="L25" i="11"/>
  <c r="N25" i="11"/>
  <c r="P25" i="11"/>
  <c r="F24" i="11"/>
  <c r="H24" i="11"/>
  <c r="J24" i="11"/>
  <c r="L24" i="11"/>
  <c r="N24" i="11"/>
  <c r="P24" i="11"/>
  <c r="D23" i="11"/>
  <c r="E23" i="11"/>
  <c r="G23" i="11"/>
  <c r="I23" i="11"/>
  <c r="K23" i="11"/>
  <c r="M23" i="11"/>
  <c r="O23" i="11"/>
  <c r="R23" i="11" s="1"/>
  <c r="F21" i="11"/>
  <c r="H21" i="11"/>
  <c r="J21" i="11"/>
  <c r="L21" i="11"/>
  <c r="N21" i="11"/>
  <c r="P21" i="11"/>
  <c r="F20" i="11"/>
  <c r="H20" i="11"/>
  <c r="J20" i="11"/>
  <c r="L20" i="11"/>
  <c r="N20" i="11"/>
  <c r="P20" i="11"/>
  <c r="F19" i="11"/>
  <c r="H19" i="11"/>
  <c r="J19" i="11"/>
  <c r="L19" i="11"/>
  <c r="N19" i="11"/>
  <c r="P19" i="11"/>
  <c r="F18" i="11"/>
  <c r="H18" i="11"/>
  <c r="J18" i="11"/>
  <c r="L18" i="11"/>
  <c r="N18" i="11"/>
  <c r="P18" i="11"/>
  <c r="F17" i="11"/>
  <c r="H17" i="11"/>
  <c r="J17" i="11"/>
  <c r="L17" i="11"/>
  <c r="N17" i="11"/>
  <c r="P17" i="11"/>
  <c r="F16" i="11"/>
  <c r="H16" i="11"/>
  <c r="J16" i="11"/>
  <c r="L16" i="11"/>
  <c r="N16" i="11"/>
  <c r="P16" i="11"/>
  <c r="F15" i="11"/>
  <c r="H15" i="11"/>
  <c r="J15" i="11"/>
  <c r="L15" i="11"/>
  <c r="N15" i="11"/>
  <c r="P15" i="11"/>
  <c r="F14" i="11"/>
  <c r="H14" i="11"/>
  <c r="J14" i="11"/>
  <c r="L14" i="11"/>
  <c r="N14" i="11"/>
  <c r="P14" i="11"/>
  <c r="D13" i="11"/>
  <c r="E13" i="11"/>
  <c r="G13" i="11"/>
  <c r="I13" i="11"/>
  <c r="K13" i="11"/>
  <c r="M13" i="11"/>
  <c r="O13" i="11"/>
  <c r="R13" i="11" s="1"/>
  <c r="F12" i="11"/>
  <c r="H12" i="11"/>
  <c r="J12" i="11"/>
  <c r="L12" i="11"/>
  <c r="N12" i="11"/>
  <c r="P12" i="11"/>
  <c r="F11" i="11"/>
  <c r="H11" i="11"/>
  <c r="J11" i="11"/>
  <c r="L11" i="11"/>
  <c r="N11" i="11"/>
  <c r="P11" i="11"/>
  <c r="F10" i="11"/>
  <c r="H10" i="11"/>
  <c r="J10" i="11"/>
  <c r="L10" i="11"/>
  <c r="N10" i="11"/>
  <c r="P10" i="11"/>
  <c r="F9" i="11"/>
  <c r="H9" i="11"/>
  <c r="J9" i="11"/>
  <c r="L9" i="11"/>
  <c r="N9" i="11"/>
  <c r="P9" i="11"/>
  <c r="F8" i="11"/>
  <c r="H8" i="11"/>
  <c r="J8" i="11"/>
  <c r="L8" i="11"/>
  <c r="N8" i="11"/>
  <c r="P8" i="11"/>
  <c r="F7" i="11"/>
  <c r="H7" i="11"/>
  <c r="J7" i="11"/>
  <c r="L7" i="11"/>
  <c r="N7" i="11"/>
  <c r="P7" i="11"/>
  <c r="F6" i="11"/>
  <c r="H6" i="11"/>
  <c r="J6" i="11"/>
  <c r="L6" i="11"/>
  <c r="N6" i="11"/>
  <c r="P6" i="11"/>
  <c r="F5" i="11"/>
  <c r="H5" i="11"/>
  <c r="J5" i="11"/>
  <c r="L5" i="11"/>
  <c r="N5" i="11"/>
  <c r="P5" i="11"/>
  <c r="D4" i="11"/>
  <c r="E4" i="11"/>
  <c r="G4" i="11"/>
  <c r="I4" i="11"/>
  <c r="K4" i="11"/>
  <c r="M4" i="11"/>
  <c r="O4" i="11"/>
  <c r="R4" i="11" s="1"/>
  <c r="BG44" i="10"/>
  <c r="BJ44" i="10"/>
  <c r="AO43" i="10"/>
  <c r="H42" i="10"/>
  <c r="K42" i="10"/>
  <c r="N42" i="10"/>
  <c r="Q42" i="10"/>
  <c r="T42" i="10"/>
  <c r="W42" i="10"/>
  <c r="Z42" i="10"/>
  <c r="AC42" i="10"/>
  <c r="AF42" i="10"/>
  <c r="AI42" i="10"/>
  <c r="AL42" i="10"/>
  <c r="AO42" i="10"/>
  <c r="AR42" i="10"/>
  <c r="AU42" i="10"/>
  <c r="AX42" i="10"/>
  <c r="BA42" i="10"/>
  <c r="BD42" i="10"/>
  <c r="BG42" i="10"/>
  <c r="BJ42" i="10"/>
  <c r="H41" i="10"/>
  <c r="K41" i="10"/>
  <c r="N41" i="10"/>
  <c r="Q41" i="10"/>
  <c r="T41" i="10"/>
  <c r="W41" i="10"/>
  <c r="Z41" i="10"/>
  <c r="AC41" i="10"/>
  <c r="AF41" i="10"/>
  <c r="AI41" i="10"/>
  <c r="AL41" i="10"/>
  <c r="AO41" i="10"/>
  <c r="AR41" i="10"/>
  <c r="AU41" i="10"/>
  <c r="AX41" i="10"/>
  <c r="BA41" i="10"/>
  <c r="BD41" i="10"/>
  <c r="BG41" i="10"/>
  <c r="BJ41" i="10"/>
  <c r="H40" i="10"/>
  <c r="K40" i="10"/>
  <c r="N40" i="10"/>
  <c r="Q40" i="10"/>
  <c r="T40" i="10"/>
  <c r="W40" i="10"/>
  <c r="Z40" i="10"/>
  <c r="AC40" i="10"/>
  <c r="AF40" i="10"/>
  <c r="AI40" i="10"/>
  <c r="AL40" i="10"/>
  <c r="AO40" i="10"/>
  <c r="AR40" i="10"/>
  <c r="AU40" i="10"/>
  <c r="AX40" i="10"/>
  <c r="BA40" i="10"/>
  <c r="BD40" i="10"/>
  <c r="BG40" i="10"/>
  <c r="BJ40" i="10"/>
  <c r="H39" i="10"/>
  <c r="T39" i="10"/>
  <c r="W39" i="10"/>
  <c r="Z39" i="10"/>
  <c r="AC39" i="10"/>
  <c r="AF39" i="10"/>
  <c r="AI39" i="10"/>
  <c r="AL39" i="10"/>
  <c r="AO39" i="10"/>
  <c r="AR39" i="10"/>
  <c r="AU39" i="10"/>
  <c r="AX39" i="10"/>
  <c r="BA39" i="10"/>
  <c r="BD39" i="10"/>
  <c r="BG39" i="10"/>
  <c r="BJ39" i="10"/>
  <c r="H38" i="10"/>
  <c r="K38" i="10"/>
  <c r="N38" i="10"/>
  <c r="Q38" i="10"/>
  <c r="T38" i="10"/>
  <c r="W38" i="10"/>
  <c r="Z38" i="10"/>
  <c r="AC38" i="10"/>
  <c r="AF38" i="10"/>
  <c r="AI38" i="10"/>
  <c r="AL38" i="10"/>
  <c r="AO38" i="10"/>
  <c r="AR38" i="10"/>
  <c r="AU38" i="10"/>
  <c r="AX38" i="10"/>
  <c r="BA38" i="10"/>
  <c r="BD38" i="10"/>
  <c r="BG38" i="10"/>
  <c r="BJ38" i="10"/>
  <c r="H37" i="10"/>
  <c r="K37" i="10"/>
  <c r="N37" i="10"/>
  <c r="Q37" i="10"/>
  <c r="T37" i="10"/>
  <c r="W37" i="10"/>
  <c r="Z37" i="10"/>
  <c r="AC37" i="10"/>
  <c r="AF37" i="10"/>
  <c r="AI37" i="10"/>
  <c r="AL37" i="10"/>
  <c r="AO37" i="10"/>
  <c r="AR37" i="10"/>
  <c r="AU37" i="10"/>
  <c r="AX37" i="10"/>
  <c r="BA37" i="10"/>
  <c r="BD37" i="10"/>
  <c r="BG37" i="10"/>
  <c r="BJ37" i="10"/>
  <c r="H36" i="10"/>
  <c r="K36" i="10"/>
  <c r="N36" i="10"/>
  <c r="Q36" i="10"/>
  <c r="T36" i="10"/>
  <c r="W36" i="10"/>
  <c r="Z36" i="10"/>
  <c r="AC36" i="10"/>
  <c r="AF36" i="10"/>
  <c r="AI36" i="10"/>
  <c r="AL36" i="10"/>
  <c r="AO36" i="10"/>
  <c r="AR36" i="10"/>
  <c r="AU36" i="10"/>
  <c r="AX36" i="10"/>
  <c r="BA36" i="10"/>
  <c r="BD36" i="10"/>
  <c r="BG36" i="10"/>
  <c r="BJ36" i="10"/>
  <c r="H35" i="10"/>
  <c r="K35" i="10"/>
  <c r="N35" i="10"/>
  <c r="Q35" i="10"/>
  <c r="T35" i="10"/>
  <c r="W35" i="10"/>
  <c r="Z35" i="10"/>
  <c r="AC35" i="10"/>
  <c r="AF35" i="10"/>
  <c r="AI35" i="10"/>
  <c r="AL35" i="10"/>
  <c r="AO35" i="10"/>
  <c r="AR35" i="10"/>
  <c r="AU35" i="10"/>
  <c r="AX35" i="10"/>
  <c r="BA35" i="10"/>
  <c r="BD35" i="10"/>
  <c r="BG35" i="10"/>
  <c r="BJ35" i="10"/>
  <c r="H34" i="10"/>
  <c r="K34" i="10"/>
  <c r="N34" i="10"/>
  <c r="Q34" i="10"/>
  <c r="T34" i="10"/>
  <c r="W34" i="10"/>
  <c r="Z34" i="10"/>
  <c r="AC34" i="10"/>
  <c r="AF34" i="10"/>
  <c r="AI34" i="10"/>
  <c r="AL34" i="10"/>
  <c r="AO34" i="10"/>
  <c r="AR34" i="10"/>
  <c r="AU34" i="10"/>
  <c r="AX34" i="10"/>
  <c r="BA34" i="10"/>
  <c r="BD34" i="10"/>
  <c r="BG34" i="10"/>
  <c r="BJ34" i="10"/>
  <c r="H33" i="10"/>
  <c r="K33" i="10"/>
  <c r="N33" i="10"/>
  <c r="Q33" i="10"/>
  <c r="T33" i="10"/>
  <c r="W33" i="10"/>
  <c r="Z33" i="10"/>
  <c r="AC33" i="10"/>
  <c r="AF33" i="10"/>
  <c r="AI33" i="10"/>
  <c r="AL33" i="10"/>
  <c r="AO33" i="10"/>
  <c r="AR33" i="10"/>
  <c r="AU33" i="10"/>
  <c r="AX33" i="10"/>
  <c r="BA33" i="10"/>
  <c r="BD33" i="10"/>
  <c r="BG33" i="10"/>
  <c r="BJ33" i="10"/>
  <c r="H32" i="10"/>
  <c r="K32" i="10"/>
  <c r="N32" i="10"/>
  <c r="Q32" i="10"/>
  <c r="T32" i="10"/>
  <c r="W32" i="10"/>
  <c r="Z32" i="10"/>
  <c r="AC32" i="10"/>
  <c r="AF32" i="10"/>
  <c r="AI32" i="10"/>
  <c r="AL32" i="10"/>
  <c r="AO32" i="10"/>
  <c r="AR32" i="10"/>
  <c r="AU32" i="10"/>
  <c r="AX32" i="10"/>
  <c r="BA32" i="10"/>
  <c r="BD32" i="10"/>
  <c r="BG32" i="10"/>
  <c r="BJ32" i="10"/>
  <c r="H31" i="10"/>
  <c r="K31" i="10"/>
  <c r="N31" i="10"/>
  <c r="Q31" i="10"/>
  <c r="T31" i="10"/>
  <c r="W31" i="10"/>
  <c r="Z31" i="10"/>
  <c r="AC31" i="10"/>
  <c r="AF31" i="10"/>
  <c r="AI31" i="10"/>
  <c r="AL31" i="10"/>
  <c r="AO31" i="10"/>
  <c r="AR31" i="10"/>
  <c r="AU31" i="10"/>
  <c r="AX31" i="10"/>
  <c r="BA31" i="10"/>
  <c r="BD31" i="10"/>
  <c r="BG31" i="10"/>
  <c r="BJ31" i="10"/>
  <c r="H30" i="10"/>
  <c r="K30" i="10"/>
  <c r="N30" i="10"/>
  <c r="Q30" i="10"/>
  <c r="T30" i="10"/>
  <c r="W30" i="10"/>
  <c r="Z30" i="10"/>
  <c r="AC30" i="10"/>
  <c r="AF30" i="10"/>
  <c r="AI30" i="10"/>
  <c r="AL30" i="10"/>
  <c r="AO30" i="10"/>
  <c r="AR30" i="10"/>
  <c r="AU30" i="10"/>
  <c r="AX30" i="10"/>
  <c r="BA30" i="10"/>
  <c r="BD30" i="10"/>
  <c r="BG30" i="10"/>
  <c r="BJ30" i="10"/>
  <c r="H29" i="10"/>
  <c r="K29" i="10"/>
  <c r="N29" i="10"/>
  <c r="Q29" i="10"/>
  <c r="T29" i="10"/>
  <c r="W29" i="10"/>
  <c r="Z29" i="10"/>
  <c r="AC29" i="10"/>
  <c r="AF29" i="10"/>
  <c r="AI29" i="10"/>
  <c r="AL29" i="10"/>
  <c r="AO29" i="10"/>
  <c r="AR29" i="10"/>
  <c r="AU29" i="10"/>
  <c r="AX29" i="10"/>
  <c r="BA29" i="10"/>
  <c r="BD29" i="10"/>
  <c r="BG29" i="10"/>
  <c r="BJ29" i="10"/>
  <c r="H28" i="10"/>
  <c r="K28" i="10"/>
  <c r="N28" i="10"/>
  <c r="Q28" i="10"/>
  <c r="T28" i="10"/>
  <c r="W28" i="10"/>
  <c r="Z28" i="10"/>
  <c r="AC28" i="10"/>
  <c r="AF28" i="10"/>
  <c r="AI28" i="10"/>
  <c r="AL28" i="10"/>
  <c r="AO28" i="10"/>
  <c r="AR28" i="10"/>
  <c r="AU28" i="10"/>
  <c r="AX28" i="10"/>
  <c r="BA28" i="10"/>
  <c r="BD28" i="10"/>
  <c r="BG28" i="10"/>
  <c r="BJ28" i="10"/>
  <c r="H27" i="10"/>
  <c r="K27" i="10"/>
  <c r="N27" i="10"/>
  <c r="Q27" i="10"/>
  <c r="T27" i="10"/>
  <c r="W27" i="10"/>
  <c r="Z27" i="10"/>
  <c r="AC27" i="10"/>
  <c r="AF27" i="10"/>
  <c r="AI27" i="10"/>
  <c r="AL27" i="10"/>
  <c r="AO27" i="10"/>
  <c r="AR27" i="10"/>
  <c r="AU27" i="10"/>
  <c r="AX27" i="10"/>
  <c r="BA27" i="10"/>
  <c r="BD27" i="10"/>
  <c r="BG27" i="10"/>
  <c r="BJ27" i="10"/>
  <c r="H26" i="10"/>
  <c r="K26" i="10"/>
  <c r="N26" i="10"/>
  <c r="Q26" i="10"/>
  <c r="T26" i="10"/>
  <c r="W26" i="10"/>
  <c r="Z26" i="10"/>
  <c r="AC26" i="10"/>
  <c r="AF26" i="10"/>
  <c r="AI26" i="10"/>
  <c r="AL26" i="10"/>
  <c r="AU26" i="10"/>
  <c r="AX26" i="10"/>
  <c r="BA26" i="10"/>
  <c r="BD26" i="10"/>
  <c r="BG26" i="10"/>
  <c r="BJ26" i="10"/>
  <c r="H25" i="10"/>
  <c r="K25" i="10"/>
  <c r="N25" i="10"/>
  <c r="Q25" i="10"/>
  <c r="T25" i="10"/>
  <c r="W25" i="10"/>
  <c r="Z25" i="10"/>
  <c r="AC25" i="10"/>
  <c r="AF25" i="10"/>
  <c r="AI25" i="10"/>
  <c r="AL25" i="10"/>
  <c r="AO25" i="10"/>
  <c r="AR25" i="10"/>
  <c r="AU25" i="10"/>
  <c r="AX25" i="10"/>
  <c r="BA25" i="10"/>
  <c r="BD25" i="10"/>
  <c r="BG25" i="10"/>
  <c r="BJ25" i="10"/>
  <c r="H24" i="10"/>
  <c r="K24" i="10"/>
  <c r="N24" i="10"/>
  <c r="Q24" i="10"/>
  <c r="T24" i="10"/>
  <c r="W24" i="10"/>
  <c r="Z24" i="10"/>
  <c r="AC24" i="10"/>
  <c r="AF24" i="10"/>
  <c r="AI24" i="10"/>
  <c r="AL24" i="10"/>
  <c r="AO24" i="10"/>
  <c r="AR24" i="10"/>
  <c r="AU24" i="10"/>
  <c r="AX24" i="10"/>
  <c r="BA24" i="10"/>
  <c r="BD24" i="10"/>
  <c r="BG24" i="10"/>
  <c r="BJ24" i="10"/>
  <c r="N23" i="10"/>
  <c r="Q23" i="10"/>
  <c r="BG23" i="10"/>
  <c r="BJ23" i="10"/>
  <c r="H22" i="10"/>
  <c r="K22" i="10"/>
  <c r="N22" i="10"/>
  <c r="Q22" i="10"/>
  <c r="T22" i="10"/>
  <c r="W22" i="10"/>
  <c r="Z22" i="10"/>
  <c r="AC22" i="10"/>
  <c r="AF22" i="10"/>
  <c r="AI22" i="10"/>
  <c r="AL22" i="10"/>
  <c r="AO22" i="10"/>
  <c r="AR22" i="10"/>
  <c r="AU22" i="10"/>
  <c r="AX22" i="10"/>
  <c r="BA22" i="10"/>
  <c r="BD22" i="10"/>
  <c r="BG22" i="10"/>
  <c r="BJ22" i="10"/>
  <c r="H18" i="10"/>
  <c r="K18" i="10"/>
  <c r="N18" i="10"/>
  <c r="Q18" i="10"/>
  <c r="T18" i="10"/>
  <c r="W18" i="10"/>
  <c r="Z18" i="10"/>
  <c r="AC18" i="10"/>
  <c r="AF18" i="10"/>
  <c r="AI18" i="10"/>
  <c r="AL18" i="10"/>
  <c r="AO18" i="10"/>
  <c r="AR18" i="10"/>
  <c r="AU18" i="10"/>
  <c r="AX18" i="10"/>
  <c r="BA18" i="10"/>
  <c r="BD18" i="10"/>
  <c r="BG18" i="10"/>
  <c r="BJ18" i="10"/>
  <c r="H16" i="10"/>
  <c r="K16" i="10"/>
  <c r="N16" i="10"/>
  <c r="Q16" i="10"/>
  <c r="T16" i="10"/>
  <c r="W16" i="10"/>
  <c r="Z16" i="10"/>
  <c r="AC16" i="10"/>
  <c r="AF16" i="10"/>
  <c r="AI16" i="10"/>
  <c r="AL16" i="10"/>
  <c r="AO16" i="10"/>
  <c r="AR16" i="10"/>
  <c r="AU16" i="10"/>
  <c r="AX16" i="10"/>
  <c r="BA16" i="10"/>
  <c r="BD16" i="10"/>
  <c r="BG16" i="10"/>
  <c r="BJ16" i="10"/>
  <c r="H14" i="10"/>
  <c r="K14" i="10"/>
  <c r="N14" i="10"/>
  <c r="Q14" i="10"/>
  <c r="T14" i="10"/>
  <c r="W14" i="10"/>
  <c r="Z14" i="10"/>
  <c r="AC14" i="10"/>
  <c r="AF14" i="10"/>
  <c r="AI14" i="10"/>
  <c r="AL14" i="10"/>
  <c r="AO14" i="10"/>
  <c r="AR14" i="10"/>
  <c r="AU14" i="10"/>
  <c r="AX14" i="10"/>
  <c r="BA14" i="10"/>
  <c r="BD14" i="10"/>
  <c r="BG14" i="10"/>
  <c r="BJ14" i="10"/>
  <c r="H12" i="10"/>
  <c r="K12" i="10"/>
  <c r="N12" i="10"/>
  <c r="Q12" i="10"/>
  <c r="T12" i="10"/>
  <c r="W12" i="10"/>
  <c r="Z12" i="10"/>
  <c r="AC12" i="10"/>
  <c r="AF12" i="10"/>
  <c r="AI12" i="10"/>
  <c r="AL12" i="10"/>
  <c r="AO12" i="10"/>
  <c r="AR12" i="10"/>
  <c r="AU12" i="10"/>
  <c r="AX12" i="10"/>
  <c r="BA12" i="10"/>
  <c r="BD12" i="10"/>
  <c r="BG12" i="10"/>
  <c r="BJ12" i="10"/>
  <c r="H10" i="10"/>
  <c r="K10" i="10"/>
  <c r="N10" i="10"/>
  <c r="Q10" i="10"/>
  <c r="T10" i="10"/>
  <c r="W10" i="10"/>
  <c r="Z10" i="10"/>
  <c r="AC10" i="10"/>
  <c r="AF10" i="10"/>
  <c r="AI10" i="10"/>
  <c r="AL10" i="10"/>
  <c r="AO10" i="10"/>
  <c r="AR10" i="10"/>
  <c r="AU10" i="10"/>
  <c r="AX10" i="10"/>
  <c r="BA10" i="10"/>
  <c r="BD10" i="10"/>
  <c r="BG10" i="10"/>
  <c r="BJ10" i="10"/>
  <c r="H8" i="10"/>
  <c r="K8" i="10"/>
  <c r="N8" i="10"/>
  <c r="Q8" i="10"/>
  <c r="T8" i="10"/>
  <c r="W8" i="10"/>
  <c r="Z8" i="10"/>
  <c r="AC8" i="10"/>
  <c r="AF8" i="10"/>
  <c r="AI8" i="10"/>
  <c r="AL8" i="10"/>
  <c r="AO8" i="10"/>
  <c r="AR8" i="10"/>
  <c r="AU8" i="10"/>
  <c r="AX8" i="10"/>
  <c r="BA8" i="10"/>
  <c r="BD8" i="10"/>
  <c r="BG8" i="10"/>
  <c r="BJ8" i="10"/>
  <c r="H6" i="10"/>
  <c r="K6" i="10"/>
  <c r="N6" i="10"/>
  <c r="Q6" i="10"/>
  <c r="T6" i="10"/>
  <c r="W6" i="10"/>
  <c r="Z6" i="10"/>
  <c r="AC6" i="10"/>
  <c r="AF6" i="10"/>
  <c r="AI6" i="10"/>
  <c r="AL6" i="10"/>
  <c r="AO6" i="10"/>
  <c r="AR6" i="10"/>
  <c r="AU6" i="10"/>
  <c r="AX6" i="10"/>
  <c r="BA6" i="10"/>
  <c r="BD6" i="10"/>
  <c r="BG6" i="10"/>
  <c r="BJ6" i="10"/>
  <c r="H4" i="10"/>
  <c r="K4" i="10"/>
  <c r="N4" i="10"/>
  <c r="Q4" i="10"/>
  <c r="T4" i="10"/>
  <c r="W4" i="10"/>
  <c r="Z4" i="10"/>
  <c r="AC4" i="10"/>
  <c r="AF4" i="10"/>
  <c r="AI4" i="10"/>
  <c r="AL4" i="10"/>
  <c r="AO4" i="10"/>
  <c r="AR4" i="10"/>
  <c r="AT4" i="10"/>
  <c r="BA4" i="10"/>
  <c r="BD4" i="10"/>
  <c r="BG4" i="10"/>
  <c r="BJ4" i="10"/>
  <c r="E23" i="5"/>
  <c r="E43" i="5"/>
  <c r="K43" i="5"/>
  <c r="T39" i="4"/>
  <c r="T38" i="4" s="1"/>
  <c r="W39" i="4"/>
  <c r="W38" i="4" s="1"/>
  <c r="T23" i="4"/>
  <c r="V23" i="4" s="1"/>
  <c r="W23" i="4"/>
  <c r="Y23" i="4" s="1"/>
  <c r="T13" i="4"/>
  <c r="W13" i="4"/>
  <c r="Y13" i="4" s="1"/>
  <c r="T4" i="4"/>
  <c r="W4" i="4"/>
  <c r="AF65" i="4"/>
  <c r="AI65" i="4"/>
  <c r="AL65" i="4"/>
  <c r="AO65" i="4"/>
  <c r="AF58" i="4"/>
  <c r="AI58" i="4"/>
  <c r="AL58" i="4"/>
  <c r="X44" i="4"/>
  <c r="X43" i="4"/>
  <c r="X42" i="4"/>
  <c r="X41" i="4"/>
  <c r="X40" i="4"/>
  <c r="X37" i="4"/>
  <c r="X36" i="4"/>
  <c r="X35" i="4"/>
  <c r="X34" i="4"/>
  <c r="X33" i="4"/>
  <c r="X32" i="4"/>
  <c r="X30" i="4"/>
  <c r="X29" i="4"/>
  <c r="X28" i="4"/>
  <c r="X27" i="4"/>
  <c r="X26" i="4"/>
  <c r="X25" i="4"/>
  <c r="X24" i="4"/>
  <c r="X21" i="4"/>
  <c r="X20" i="4"/>
  <c r="X19" i="4"/>
  <c r="X18" i="4"/>
  <c r="X17" i="4"/>
  <c r="X16" i="4"/>
  <c r="X15" i="4"/>
  <c r="X14" i="4"/>
  <c r="X12" i="4"/>
  <c r="X11" i="4"/>
  <c r="X10" i="4"/>
  <c r="X9" i="4"/>
  <c r="X8" i="4"/>
  <c r="X7" i="4"/>
  <c r="X6" i="4"/>
  <c r="X5" i="4"/>
  <c r="AA44" i="4"/>
  <c r="AA43" i="4"/>
  <c r="AA42" i="4"/>
  <c r="AA41" i="4"/>
  <c r="AA40" i="4"/>
  <c r="AA37" i="4"/>
  <c r="AA36" i="4"/>
  <c r="AA35" i="4"/>
  <c r="AA34" i="4"/>
  <c r="AA33" i="4"/>
  <c r="AA32" i="4"/>
  <c r="AA30" i="4"/>
  <c r="AA29" i="4"/>
  <c r="AA28" i="4"/>
  <c r="AA27" i="4"/>
  <c r="AA26" i="4"/>
  <c r="AA25" i="4"/>
  <c r="AA24" i="4"/>
  <c r="AA21" i="4"/>
  <c r="AA20" i="4"/>
  <c r="AA19" i="4"/>
  <c r="AA18" i="4"/>
  <c r="AA17" i="4"/>
  <c r="AA16" i="4"/>
  <c r="AA15" i="4"/>
  <c r="AA14" i="4"/>
  <c r="AA12" i="4"/>
  <c r="AA11" i="4"/>
  <c r="AA10" i="4"/>
  <c r="AA9" i="4"/>
  <c r="AA8" i="4"/>
  <c r="AA7" i="4"/>
  <c r="AA6" i="4"/>
  <c r="AA5" i="4"/>
  <c r="AD44" i="4"/>
  <c r="AD43" i="4"/>
  <c r="AD42" i="4"/>
  <c r="AD41" i="4"/>
  <c r="AD40" i="4"/>
  <c r="AD37" i="4"/>
  <c r="AD36" i="4"/>
  <c r="AD35" i="4"/>
  <c r="AD34" i="4"/>
  <c r="AD33" i="4"/>
  <c r="AD32" i="4"/>
  <c r="AD30" i="4"/>
  <c r="AD29" i="4"/>
  <c r="AD28" i="4"/>
  <c r="AD27" i="4"/>
  <c r="AD26" i="4"/>
  <c r="AD25" i="4"/>
  <c r="AD24" i="4"/>
  <c r="AD21" i="4"/>
  <c r="AD20" i="4"/>
  <c r="AD19" i="4"/>
  <c r="AD18" i="4"/>
  <c r="AD17" i="4"/>
  <c r="AD16" i="4"/>
  <c r="AD15" i="4"/>
  <c r="AD14" i="4"/>
  <c r="AD12" i="4"/>
  <c r="AD11" i="4"/>
  <c r="AD10" i="4"/>
  <c r="AD9" i="4"/>
  <c r="AD8" i="4"/>
  <c r="AD7" i="4"/>
  <c r="AD6" i="4"/>
  <c r="AD5" i="4"/>
  <c r="AG44" i="4"/>
  <c r="AG43" i="4"/>
  <c r="AG42" i="4"/>
  <c r="AG41" i="4"/>
  <c r="AG40" i="4"/>
  <c r="AG37" i="4"/>
  <c r="AG36" i="4"/>
  <c r="AG35" i="4"/>
  <c r="AG34" i="4"/>
  <c r="AG33" i="4"/>
  <c r="AG32" i="4"/>
  <c r="AG30" i="4"/>
  <c r="AG29" i="4"/>
  <c r="AG28" i="4"/>
  <c r="AG27" i="4"/>
  <c r="AG26" i="4"/>
  <c r="AG25" i="4"/>
  <c r="AG24" i="4"/>
  <c r="AG21" i="4"/>
  <c r="AG20" i="4"/>
  <c r="AG19" i="4"/>
  <c r="AG18" i="4"/>
  <c r="AG17" i="4"/>
  <c r="AG16" i="4"/>
  <c r="AG15" i="4"/>
  <c r="AG14" i="4"/>
  <c r="AG12" i="4"/>
  <c r="AG11" i="4"/>
  <c r="AG10" i="4"/>
  <c r="AG9" i="4"/>
  <c r="AG8" i="4"/>
  <c r="AG7" i="4"/>
  <c r="AG6" i="4"/>
  <c r="AG5" i="4"/>
  <c r="AJ44" i="4"/>
  <c r="AJ43" i="4"/>
  <c r="AJ42" i="4"/>
  <c r="AJ41" i="4"/>
  <c r="AJ40" i="4"/>
  <c r="AJ37" i="4"/>
  <c r="AJ36" i="4"/>
  <c r="AJ35" i="4"/>
  <c r="AJ34" i="4"/>
  <c r="AJ33" i="4"/>
  <c r="AJ32" i="4"/>
  <c r="AJ30" i="4"/>
  <c r="AJ29" i="4"/>
  <c r="AJ28" i="4"/>
  <c r="AJ27" i="4"/>
  <c r="AJ26" i="4"/>
  <c r="AJ25" i="4"/>
  <c r="AJ24" i="4"/>
  <c r="AJ21" i="4"/>
  <c r="AJ20" i="4"/>
  <c r="AJ19" i="4"/>
  <c r="AJ18" i="4"/>
  <c r="AJ17" i="4"/>
  <c r="AJ16" i="4"/>
  <c r="AJ15" i="4"/>
  <c r="AJ14" i="4"/>
  <c r="AJ12" i="4"/>
  <c r="AJ11" i="4"/>
  <c r="AJ10" i="4"/>
  <c r="AJ9" i="4"/>
  <c r="AJ8" i="4"/>
  <c r="AJ7" i="4"/>
  <c r="AJ6" i="4"/>
  <c r="AJ5" i="4"/>
  <c r="AM44" i="4"/>
  <c r="AM43" i="4"/>
  <c r="AM42" i="4"/>
  <c r="AM41" i="4"/>
  <c r="AM40" i="4"/>
  <c r="AM37" i="4"/>
  <c r="AM36" i="4"/>
  <c r="AM35" i="4"/>
  <c r="AM34" i="4"/>
  <c r="AM33" i="4"/>
  <c r="AM32" i="4"/>
  <c r="AM30" i="4"/>
  <c r="AM29" i="4"/>
  <c r="AM28" i="4"/>
  <c r="AM27" i="4"/>
  <c r="AM26" i="4"/>
  <c r="AM25" i="4"/>
  <c r="AM24" i="4"/>
  <c r="AM21" i="4"/>
  <c r="AM20" i="4"/>
  <c r="AM19" i="4"/>
  <c r="AM18" i="4"/>
  <c r="AM17" i="4"/>
  <c r="AM16" i="4"/>
  <c r="AM15" i="4"/>
  <c r="AM14" i="4"/>
  <c r="AM12" i="4"/>
  <c r="AM11" i="4"/>
  <c r="AM10" i="4"/>
  <c r="AM9" i="4"/>
  <c r="AM8" i="4"/>
  <c r="AM7" i="4"/>
  <c r="AM6" i="4"/>
  <c r="AM5" i="4"/>
  <c r="AP44" i="4"/>
  <c r="AP43" i="4"/>
  <c r="AP42" i="4"/>
  <c r="AP41" i="4"/>
  <c r="AP40" i="4"/>
  <c r="AP37" i="4"/>
  <c r="AP36" i="4"/>
  <c r="AP35" i="4"/>
  <c r="AP34" i="4"/>
  <c r="AP33" i="4"/>
  <c r="AP32" i="4"/>
  <c r="AP30" i="4"/>
  <c r="AP29" i="4"/>
  <c r="AP28" i="4"/>
  <c r="AP27" i="4"/>
  <c r="AP26" i="4"/>
  <c r="AP25" i="4"/>
  <c r="AP24" i="4"/>
  <c r="AP21" i="4"/>
  <c r="AP20" i="4"/>
  <c r="AP19" i="4"/>
  <c r="AP18" i="4"/>
  <c r="AP17" i="4"/>
  <c r="AP16" i="4"/>
  <c r="AP15" i="4"/>
  <c r="AP14" i="4"/>
  <c r="AP12" i="4"/>
  <c r="AP11" i="4"/>
  <c r="AP10" i="4"/>
  <c r="AP9" i="4"/>
  <c r="AP8" i="4"/>
  <c r="AP7" i="4"/>
  <c r="AP6" i="4"/>
  <c r="AP5" i="4"/>
  <c r="AS44" i="4"/>
  <c r="AS43" i="4"/>
  <c r="AS42" i="4"/>
  <c r="AS41" i="4"/>
  <c r="AS40" i="4"/>
  <c r="AS37" i="4"/>
  <c r="AS36" i="4"/>
  <c r="AS35" i="4"/>
  <c r="AS34" i="4"/>
  <c r="AS33" i="4"/>
  <c r="AS32" i="4"/>
  <c r="AS30" i="4"/>
  <c r="AS29" i="4"/>
  <c r="AS28" i="4"/>
  <c r="AS27" i="4"/>
  <c r="AS26" i="4"/>
  <c r="AS25" i="4"/>
  <c r="AS24" i="4"/>
  <c r="AS21" i="4"/>
  <c r="AS20" i="4"/>
  <c r="AS19" i="4"/>
  <c r="AS18" i="4"/>
  <c r="AS17" i="4"/>
  <c r="AS16" i="4"/>
  <c r="AS15" i="4"/>
  <c r="AS14" i="4"/>
  <c r="AS12" i="4"/>
  <c r="AS11" i="4"/>
  <c r="AS10" i="4"/>
  <c r="AS9" i="4"/>
  <c r="AS8" i="4"/>
  <c r="AS7" i="4"/>
  <c r="AS6" i="4"/>
  <c r="AS5" i="4"/>
  <c r="AV44" i="4"/>
  <c r="AV43" i="4"/>
  <c r="AV42" i="4"/>
  <c r="AV41" i="4"/>
  <c r="AV40" i="4"/>
  <c r="AV37" i="4"/>
  <c r="AV36" i="4"/>
  <c r="AV35" i="4"/>
  <c r="AV34" i="4"/>
  <c r="AV33" i="4"/>
  <c r="AV32" i="4"/>
  <c r="AV30" i="4"/>
  <c r="AV29" i="4"/>
  <c r="AV28" i="4"/>
  <c r="AV27" i="4"/>
  <c r="AV26" i="4"/>
  <c r="AV25" i="4"/>
  <c r="AV24" i="4"/>
  <c r="AV21" i="4"/>
  <c r="AV20" i="4"/>
  <c r="AV19" i="4"/>
  <c r="AV18" i="4"/>
  <c r="AV17" i="4"/>
  <c r="AV16" i="4"/>
  <c r="AV15" i="4"/>
  <c r="AV14" i="4"/>
  <c r="AV12" i="4"/>
  <c r="AV11" i="4"/>
  <c r="AV10" i="4"/>
  <c r="AV9" i="4"/>
  <c r="AV8" i="4"/>
  <c r="AV7" i="4"/>
  <c r="AV6" i="4"/>
  <c r="AV5" i="4"/>
  <c r="AY44" i="4"/>
  <c r="AY43" i="4"/>
  <c r="AY42" i="4"/>
  <c r="AY41" i="4"/>
  <c r="AY40" i="4"/>
  <c r="AY37" i="4"/>
  <c r="AY36" i="4"/>
  <c r="AY35" i="4"/>
  <c r="AY34" i="4"/>
  <c r="AY33" i="4"/>
  <c r="AY32" i="4"/>
  <c r="AY30" i="4"/>
  <c r="AY29" i="4"/>
  <c r="AY28" i="4"/>
  <c r="AY27" i="4"/>
  <c r="AY26" i="4"/>
  <c r="AY25" i="4"/>
  <c r="AY24" i="4"/>
  <c r="AY21" i="4"/>
  <c r="AY20" i="4"/>
  <c r="AY19" i="4"/>
  <c r="AY18" i="4"/>
  <c r="AY17" i="4"/>
  <c r="AY16" i="4"/>
  <c r="AY15" i="4"/>
  <c r="AY14" i="4"/>
  <c r="AY12" i="4"/>
  <c r="AY11" i="4"/>
  <c r="AY10" i="4"/>
  <c r="AY9" i="4"/>
  <c r="AY8" i="4"/>
  <c r="AY7" i="4"/>
  <c r="AY6" i="4"/>
  <c r="AY5" i="4"/>
  <c r="BB44" i="4"/>
  <c r="BB43" i="4"/>
  <c r="BB42" i="4"/>
  <c r="BB41" i="4"/>
  <c r="BB40" i="4"/>
  <c r="BB37" i="4"/>
  <c r="BB36" i="4"/>
  <c r="BB35" i="4"/>
  <c r="BB34" i="4"/>
  <c r="BB33" i="4"/>
  <c r="BB32" i="4"/>
  <c r="BB30" i="4"/>
  <c r="BB29" i="4"/>
  <c r="BB28" i="4"/>
  <c r="BB27" i="4"/>
  <c r="BB26" i="4"/>
  <c r="BB25" i="4"/>
  <c r="BB24" i="4"/>
  <c r="BB21" i="4"/>
  <c r="BB20" i="4"/>
  <c r="BB19" i="4"/>
  <c r="BB18" i="4"/>
  <c r="BB17" i="4"/>
  <c r="BB16" i="4"/>
  <c r="BB15" i="4"/>
  <c r="BB14" i="4"/>
  <c r="BB12" i="4"/>
  <c r="BB11" i="4"/>
  <c r="BB10" i="4"/>
  <c r="BB9" i="4"/>
  <c r="BB8" i="4"/>
  <c r="BB7" i="4"/>
  <c r="BB6" i="4"/>
  <c r="BB5" i="4"/>
  <c r="BE44" i="4"/>
  <c r="BE43" i="4"/>
  <c r="BE42" i="4"/>
  <c r="BE41" i="4"/>
  <c r="BE40" i="4"/>
  <c r="BE37" i="4"/>
  <c r="BE36" i="4"/>
  <c r="BE35" i="4"/>
  <c r="BE34" i="4"/>
  <c r="BE33" i="4"/>
  <c r="BE32" i="4"/>
  <c r="BE30" i="4"/>
  <c r="BE29" i="4"/>
  <c r="BE28" i="4"/>
  <c r="BE27" i="4"/>
  <c r="BE26" i="4"/>
  <c r="BE25" i="4"/>
  <c r="BE24" i="4"/>
  <c r="BE21" i="4"/>
  <c r="BE20" i="4"/>
  <c r="BE19" i="4"/>
  <c r="BE18" i="4"/>
  <c r="BE17" i="4"/>
  <c r="BE16" i="4"/>
  <c r="BE15" i="4"/>
  <c r="BE14" i="4"/>
  <c r="BE12" i="4"/>
  <c r="BE11" i="4"/>
  <c r="BE10" i="4"/>
  <c r="BE9" i="4"/>
  <c r="BE8" i="4"/>
  <c r="BE7" i="4"/>
  <c r="BE6" i="4"/>
  <c r="BE5" i="4"/>
  <c r="BH44" i="4"/>
  <c r="BH43" i="4"/>
  <c r="BH42" i="4"/>
  <c r="BH41" i="4"/>
  <c r="BH40" i="4"/>
  <c r="BH37" i="4"/>
  <c r="BH36" i="4"/>
  <c r="BH35" i="4"/>
  <c r="BH34" i="4"/>
  <c r="BH33" i="4"/>
  <c r="BH32" i="4"/>
  <c r="BH30" i="4"/>
  <c r="BH29" i="4"/>
  <c r="BH28" i="4"/>
  <c r="BH27" i="4"/>
  <c r="BH26" i="4"/>
  <c r="BH25" i="4"/>
  <c r="BH24" i="4"/>
  <c r="BH21" i="4"/>
  <c r="BH20" i="4"/>
  <c r="BH19" i="4"/>
  <c r="BH18" i="4"/>
  <c r="BH17" i="4"/>
  <c r="BH16" i="4"/>
  <c r="BH15" i="4"/>
  <c r="BH14" i="4"/>
  <c r="BH12" i="4"/>
  <c r="BH11" i="4"/>
  <c r="BH10" i="4"/>
  <c r="BH9" i="4"/>
  <c r="BH8" i="4"/>
  <c r="BH7" i="4"/>
  <c r="BH6" i="4"/>
  <c r="BH5" i="4"/>
  <c r="BJ55" i="4"/>
  <c r="AO70" i="4"/>
  <c r="AR70" i="4"/>
  <c r="AU70" i="4"/>
  <c r="AX70" i="4"/>
  <c r="BJ70" i="4"/>
  <c r="BG70" i="4"/>
  <c r="BD70" i="4"/>
  <c r="BA70" i="4"/>
  <c r="AR65" i="4"/>
  <c r="AU65" i="4"/>
  <c r="AX65" i="4"/>
  <c r="BA65" i="4"/>
  <c r="BD65" i="4"/>
  <c r="BG65" i="4"/>
  <c r="AO58" i="4"/>
  <c r="AR58" i="4"/>
  <c r="AU58" i="4"/>
  <c r="AX58" i="4"/>
  <c r="BA58" i="4"/>
  <c r="BD58" i="4"/>
  <c r="BG58" i="4"/>
  <c r="AO62" i="4"/>
  <c r="AR62" i="4"/>
  <c r="AU62" i="4"/>
  <c r="AX62" i="4"/>
  <c r="O31" i="4" l="1"/>
  <c r="R23" i="4"/>
  <c r="R31" i="4"/>
  <c r="S39" i="4"/>
  <c r="I4" i="4"/>
  <c r="I38" i="4"/>
  <c r="L4" i="4"/>
  <c r="L38" i="4"/>
  <c r="O4" i="4"/>
  <c r="O38" i="4"/>
  <c r="R4" i="4"/>
  <c r="I39" i="4"/>
  <c r="L39" i="4"/>
  <c r="I31" i="4"/>
  <c r="L31" i="4"/>
  <c r="AZ21" i="10"/>
  <c r="BN20" i="10"/>
  <c r="G45" i="10"/>
  <c r="G20" i="25"/>
  <c r="AE45" i="10"/>
  <c r="O20" i="25"/>
  <c r="W43" i="18"/>
  <c r="W20" i="25"/>
  <c r="W21" i="25" s="1"/>
  <c r="AU4" i="10"/>
  <c r="T4" i="25"/>
  <c r="C45" i="25"/>
  <c r="C46" i="10"/>
  <c r="L20" i="25"/>
  <c r="K21" i="25"/>
  <c r="T20" i="25"/>
  <c r="S21" i="25"/>
  <c r="X68" i="18"/>
  <c r="BF46" i="10"/>
  <c r="BG20" i="10"/>
  <c r="BF21" i="10"/>
  <c r="X43" i="18"/>
  <c r="Y43" i="18"/>
  <c r="BM20" i="10"/>
  <c r="BI45" i="10"/>
  <c r="BJ45" i="10" s="1"/>
  <c r="AT5" i="10"/>
  <c r="V45" i="10"/>
  <c r="V46" i="10" s="1"/>
  <c r="AJ20" i="10"/>
  <c r="AT45" i="10"/>
  <c r="AT46" i="10" s="1"/>
  <c r="BH20" i="10"/>
  <c r="AB45" i="10"/>
  <c r="AB46" i="10" s="1"/>
  <c r="AC20" i="10"/>
  <c r="BA20" i="10"/>
  <c r="F45" i="10"/>
  <c r="L20" i="10"/>
  <c r="W20" i="10"/>
  <c r="AU20" i="10"/>
  <c r="J45" i="10"/>
  <c r="AV20" i="10"/>
  <c r="AH45" i="10"/>
  <c r="K20" i="10"/>
  <c r="D21" i="10"/>
  <c r="X20" i="10"/>
  <c r="BC45" i="10"/>
  <c r="AI20" i="10"/>
  <c r="AM20" i="10"/>
  <c r="BK20" i="10"/>
  <c r="Y45" i="10"/>
  <c r="AW45" i="10"/>
  <c r="AD20" i="10"/>
  <c r="BB20" i="10"/>
  <c r="AZ45" i="10"/>
  <c r="AZ46" i="10" s="1"/>
  <c r="AQ45" i="10"/>
  <c r="E45" i="10"/>
  <c r="E46" i="10" s="1"/>
  <c r="O20" i="10"/>
  <c r="P21" i="10"/>
  <c r="AN21" i="10"/>
  <c r="C21" i="10"/>
  <c r="S21" i="10"/>
  <c r="AQ21" i="10"/>
  <c r="AS20" i="10"/>
  <c r="Y21" i="10"/>
  <c r="AW21" i="10"/>
  <c r="S45" i="10"/>
  <c r="I20" i="10"/>
  <c r="G21" i="10"/>
  <c r="AE21" i="10"/>
  <c r="BC21" i="10"/>
  <c r="U20" i="10"/>
  <c r="M21" i="10"/>
  <c r="AK21" i="10"/>
  <c r="BI21" i="10"/>
  <c r="M45" i="10"/>
  <c r="M46" i="10" s="1"/>
  <c r="BD20" i="10"/>
  <c r="AF20" i="10"/>
  <c r="BE20" i="10"/>
  <c r="D45" i="10"/>
  <c r="D46" i="10" s="1"/>
  <c r="H20" i="10"/>
  <c r="AG20" i="10"/>
  <c r="AR20" i="10"/>
  <c r="P45" i="10"/>
  <c r="AN45" i="10"/>
  <c r="N20" i="10"/>
  <c r="Z20" i="10"/>
  <c r="AL20" i="10"/>
  <c r="AX20" i="10"/>
  <c r="BJ20" i="10"/>
  <c r="AA20" i="10"/>
  <c r="AY20" i="10"/>
  <c r="T20" i="10"/>
  <c r="Q20" i="10"/>
  <c r="AO20" i="10"/>
  <c r="R20" i="10"/>
  <c r="AP20" i="10"/>
  <c r="I45" i="10"/>
  <c r="AV4" i="10"/>
  <c r="BH4" i="10"/>
  <c r="D22" i="4"/>
  <c r="D46" i="4" s="1"/>
  <c r="E22" i="4"/>
  <c r="E46" i="4" s="1"/>
  <c r="G22" i="4"/>
  <c r="G46" i="4" s="1"/>
  <c r="E3" i="4"/>
  <c r="F22" i="4"/>
  <c r="F46" i="4" s="1"/>
  <c r="D3" i="4"/>
  <c r="G3" i="4"/>
  <c r="F3" i="4"/>
  <c r="Y4" i="4"/>
  <c r="AZ31" i="4"/>
  <c r="AE31" i="4"/>
  <c r="Y38" i="4"/>
  <c r="AK31" i="4"/>
  <c r="V4" i="4"/>
  <c r="AT31" i="4"/>
  <c r="Y31" i="4"/>
  <c r="AW31" i="4"/>
  <c r="V31" i="4"/>
  <c r="AH31" i="4"/>
  <c r="BF31" i="4"/>
  <c r="U31" i="4"/>
  <c r="BI31" i="4"/>
  <c r="AN31" i="4"/>
  <c r="AQ31" i="4"/>
  <c r="V13" i="4"/>
  <c r="BC31" i="4"/>
  <c r="Y39" i="4"/>
  <c r="AB31" i="4"/>
  <c r="BL31" i="4"/>
  <c r="V38" i="4"/>
  <c r="V39" i="4"/>
  <c r="K22" i="4"/>
  <c r="H22" i="4"/>
  <c r="N22" i="4"/>
  <c r="H3" i="4"/>
  <c r="K3" i="4"/>
  <c r="N3" i="4"/>
  <c r="U38" i="4"/>
  <c r="Q22" i="4"/>
  <c r="U4" i="4"/>
  <c r="U13" i="4"/>
  <c r="U23" i="4"/>
  <c r="U39" i="4"/>
  <c r="Q3" i="4"/>
  <c r="AF45" i="10"/>
  <c r="AC45" i="10"/>
  <c r="I63" i="11"/>
  <c r="E71" i="11"/>
  <c r="E56" i="11"/>
  <c r="O56" i="11"/>
  <c r="K63" i="11"/>
  <c r="G71" i="11"/>
  <c r="D56" i="11"/>
  <c r="O63" i="11"/>
  <c r="K71" i="11"/>
  <c r="X31" i="4"/>
  <c r="M63" i="11"/>
  <c r="I71" i="11"/>
  <c r="G63" i="11"/>
  <c r="D71" i="11"/>
  <c r="K22" i="5"/>
  <c r="AY58" i="4"/>
  <c r="BB65" i="4"/>
  <c r="X13" i="4"/>
  <c r="K24" i="5"/>
  <c r="K25" i="5"/>
  <c r="K16" i="5"/>
  <c r="I56" i="11"/>
  <c r="E63" i="11"/>
  <c r="G56" i="11"/>
  <c r="O71" i="11"/>
  <c r="K30" i="5"/>
  <c r="K37" i="5"/>
  <c r="K42" i="5"/>
  <c r="O22" i="11"/>
  <c r="R22" i="11" s="1"/>
  <c r="K4" i="5"/>
  <c r="AP58" i="4"/>
  <c r="K28" i="5"/>
  <c r="K34" i="5"/>
  <c r="K40" i="5"/>
  <c r="P39" i="11"/>
  <c r="L50" i="11"/>
  <c r="K27" i="5"/>
  <c r="K33" i="5"/>
  <c r="G22" i="11"/>
  <c r="G46" i="11" s="1"/>
  <c r="E3" i="11"/>
  <c r="M71" i="11"/>
  <c r="AM65" i="4"/>
  <c r="K32" i="5"/>
  <c r="K8" i="5"/>
  <c r="N31" i="11"/>
  <c r="G3" i="11"/>
  <c r="X39" i="4"/>
  <c r="D63" i="11"/>
  <c r="BE58" i="4"/>
  <c r="BH65" i="4"/>
  <c r="J13" i="11"/>
  <c r="J23" i="11"/>
  <c r="W3" i="4"/>
  <c r="X23" i="4"/>
  <c r="K29" i="5"/>
  <c r="K36" i="5"/>
  <c r="K41" i="5"/>
  <c r="D22" i="11"/>
  <c r="D46" i="11" s="1"/>
  <c r="L31" i="11"/>
  <c r="F31" i="11"/>
  <c r="N13" i="11"/>
  <c r="I22" i="11"/>
  <c r="F23" i="11"/>
  <c r="J31" i="11"/>
  <c r="O38" i="11"/>
  <c r="R38" i="11" s="1"/>
  <c r="N50" i="11"/>
  <c r="T3" i="4"/>
  <c r="M4" i="5"/>
  <c r="AV58" i="4"/>
  <c r="L39" i="11"/>
  <c r="K14" i="5"/>
  <c r="K35" i="5"/>
  <c r="K12" i="5"/>
  <c r="F13" i="11"/>
  <c r="K22" i="11"/>
  <c r="BB58" i="4"/>
  <c r="BE65" i="4"/>
  <c r="H13" i="11"/>
  <c r="M22" i="11"/>
  <c r="M24" i="5"/>
  <c r="M31" i="5"/>
  <c r="M10" i="5"/>
  <c r="M18" i="5"/>
  <c r="G23" i="5"/>
  <c r="M3" i="11"/>
  <c r="AY65" i="4"/>
  <c r="P4" i="11"/>
  <c r="P13" i="11"/>
  <c r="E22" i="11"/>
  <c r="H23" i="11"/>
  <c r="H31" i="11"/>
  <c r="T22" i="4"/>
  <c r="K38" i="11"/>
  <c r="N38" i="11" s="1"/>
  <c r="J39" i="11"/>
  <c r="K31" i="5"/>
  <c r="K10" i="5"/>
  <c r="K18" i="5"/>
  <c r="I3" i="11"/>
  <c r="L13" i="11"/>
  <c r="P31" i="11"/>
  <c r="H38" i="11"/>
  <c r="M32" i="5"/>
  <c r="M8" i="5"/>
  <c r="N23" i="11"/>
  <c r="H39" i="11"/>
  <c r="M27" i="5"/>
  <c r="M33" i="5"/>
  <c r="L23" i="11"/>
  <c r="F38" i="11"/>
  <c r="AV65" i="4"/>
  <c r="M28" i="5"/>
  <c r="M34" i="5"/>
  <c r="M40" i="5"/>
  <c r="O3" i="11"/>
  <c r="R3" i="11" s="1"/>
  <c r="F39" i="11"/>
  <c r="M43" i="5"/>
  <c r="M14" i="5"/>
  <c r="M35" i="5"/>
  <c r="M12" i="5"/>
  <c r="I38" i="11"/>
  <c r="J38" i="11" s="1"/>
  <c r="N39" i="11"/>
  <c r="M56" i="11"/>
  <c r="M22" i="5"/>
  <c r="M29" i="5"/>
  <c r="M36" i="5"/>
  <c r="M41" i="5"/>
  <c r="H4" i="11"/>
  <c r="K56" i="11"/>
  <c r="BH58" i="4"/>
  <c r="K6" i="5"/>
  <c r="K38" i="5"/>
  <c r="M16" i="5"/>
  <c r="M30" i="5"/>
  <c r="M37" i="5"/>
  <c r="M42" i="5"/>
  <c r="P23" i="11"/>
  <c r="J50" i="11"/>
  <c r="M6" i="5"/>
  <c r="K3" i="11"/>
  <c r="L4" i="11"/>
  <c r="AS65" i="4"/>
  <c r="M38" i="5"/>
  <c r="F4" i="11"/>
  <c r="D3" i="11"/>
  <c r="AM58" i="4"/>
  <c r="M25" i="5"/>
  <c r="N4" i="11"/>
  <c r="P50" i="11"/>
  <c r="H50" i="11"/>
  <c r="J4" i="11"/>
  <c r="AX4" i="10"/>
  <c r="F50" i="11"/>
  <c r="W22" i="4"/>
  <c r="X4" i="4"/>
  <c r="AG58" i="4"/>
  <c r="AG65" i="4"/>
  <c r="AS58" i="4"/>
  <c r="AJ65" i="4"/>
  <c r="AP65" i="4"/>
  <c r="AJ58" i="4"/>
  <c r="U20" i="25" l="1"/>
  <c r="T21" i="25"/>
  <c r="BG45" i="10"/>
  <c r="W68" i="18"/>
  <c r="X115" i="18" s="1"/>
  <c r="X116" i="18" s="1"/>
  <c r="W45" i="25"/>
  <c r="BC46" i="10"/>
  <c r="O21" i="25"/>
  <c r="P20" i="25"/>
  <c r="X45" i="10"/>
  <c r="J46" i="10"/>
  <c r="W90" i="18"/>
  <c r="W44" i="18"/>
  <c r="W91" i="18" s="1"/>
  <c r="K45" i="10"/>
  <c r="L21" i="25"/>
  <c r="M20" i="25"/>
  <c r="O45" i="25"/>
  <c r="AE46" i="10"/>
  <c r="H45" i="10"/>
  <c r="F46" i="10"/>
  <c r="H20" i="25"/>
  <c r="G21" i="25"/>
  <c r="X20" i="25"/>
  <c r="AO45" i="10"/>
  <c r="AN46" i="10"/>
  <c r="AD45" i="10"/>
  <c r="P46" i="10"/>
  <c r="BK45" i="10"/>
  <c r="AW46" i="10"/>
  <c r="D45" i="25"/>
  <c r="C46" i="25"/>
  <c r="G45" i="25"/>
  <c r="G46" i="10"/>
  <c r="L45" i="10"/>
  <c r="AG45" i="10"/>
  <c r="K45" i="25"/>
  <c r="S46" i="10"/>
  <c r="AM45" i="10"/>
  <c r="Y46" i="10"/>
  <c r="AJ45" i="10"/>
  <c r="AH46" i="10"/>
  <c r="U4" i="25"/>
  <c r="T5" i="25"/>
  <c r="S45" i="25"/>
  <c r="AQ46" i="10"/>
  <c r="X44" i="18"/>
  <c r="X90" i="18"/>
  <c r="X91" i="18" s="1"/>
  <c r="X69" i="18"/>
  <c r="Y68" i="18"/>
  <c r="BI46" i="10"/>
  <c r="Y44" i="18"/>
  <c r="Z90" i="18"/>
  <c r="Y90" i="18"/>
  <c r="Y91" i="18" s="1"/>
  <c r="H46" i="5"/>
  <c r="AI45" i="10"/>
  <c r="W45" i="10"/>
  <c r="U45" i="10"/>
  <c r="AL45" i="10"/>
  <c r="AA45" i="10"/>
  <c r="Z45" i="10"/>
  <c r="AY45" i="10"/>
  <c r="BA45" i="10"/>
  <c r="BE45" i="10"/>
  <c r="AS45" i="10"/>
  <c r="R45" i="10"/>
  <c r="P38" i="11"/>
  <c r="BD45" i="10"/>
  <c r="BB45" i="10"/>
  <c r="Q45" i="10"/>
  <c r="O45" i="10"/>
  <c r="N45" i="10"/>
  <c r="T45" i="10"/>
  <c r="AR45" i="10"/>
  <c r="AP45" i="10"/>
  <c r="AU45" i="10"/>
  <c r="AV45" i="10"/>
  <c r="BH45" i="10"/>
  <c r="Q46" i="4"/>
  <c r="S22" i="4"/>
  <c r="R22" i="4"/>
  <c r="K46" i="4"/>
  <c r="K47" i="4" s="1"/>
  <c r="M22" i="4"/>
  <c r="L22" i="4"/>
  <c r="P3" i="4"/>
  <c r="O3" i="4"/>
  <c r="I3" i="4"/>
  <c r="J3" i="4"/>
  <c r="N46" i="4"/>
  <c r="N47" i="4" s="1"/>
  <c r="P22" i="4"/>
  <c r="O22" i="4"/>
  <c r="R3" i="4"/>
  <c r="S3" i="4"/>
  <c r="M3" i="4"/>
  <c r="L3" i="4"/>
  <c r="H46" i="4"/>
  <c r="H47" i="4" s="1"/>
  <c r="J22" i="4"/>
  <c r="I22" i="4"/>
  <c r="D47" i="4"/>
  <c r="G47" i="4"/>
  <c r="E47" i="4"/>
  <c r="F47" i="4"/>
  <c r="V3" i="4"/>
  <c r="V22" i="4"/>
  <c r="Y3" i="4"/>
  <c r="W46" i="4"/>
  <c r="Y46" i="4" s="1"/>
  <c r="Y22" i="4"/>
  <c r="T46" i="4"/>
  <c r="U22" i="4"/>
  <c r="U3" i="4"/>
  <c r="Q47" i="4"/>
  <c r="O46" i="11"/>
  <c r="R46" i="11" s="1"/>
  <c r="L46" i="5"/>
  <c r="N22" i="11"/>
  <c r="K46" i="11"/>
  <c r="X3" i="4"/>
  <c r="P22" i="11"/>
  <c r="H3" i="11"/>
  <c r="F3" i="11"/>
  <c r="J22" i="11"/>
  <c r="F22" i="11"/>
  <c r="L22" i="11"/>
  <c r="M46" i="11"/>
  <c r="M47" i="11" s="1"/>
  <c r="J3" i="11"/>
  <c r="H22" i="11"/>
  <c r="E46" i="11"/>
  <c r="H46" i="11" s="1"/>
  <c r="P3" i="11"/>
  <c r="I46" i="11"/>
  <c r="L38" i="11"/>
  <c r="G47" i="11"/>
  <c r="AX45" i="10"/>
  <c r="D47" i="11"/>
  <c r="L3" i="11"/>
  <c r="N3" i="11"/>
  <c r="AO55" i="4"/>
  <c r="AR55" i="4"/>
  <c r="AU55" i="4"/>
  <c r="AX55" i="4"/>
  <c r="AF50" i="4"/>
  <c r="AG50" i="4" s="1"/>
  <c r="AI50" i="4"/>
  <c r="AL50" i="4"/>
  <c r="AO50" i="4"/>
  <c r="AR50" i="4"/>
  <c r="AU50" i="4"/>
  <c r="AX50" i="4"/>
  <c r="BA50" i="4"/>
  <c r="BD50" i="4"/>
  <c r="BG50" i="4"/>
  <c r="BK44" i="4"/>
  <c r="BK43" i="4"/>
  <c r="BK42" i="4"/>
  <c r="BK41" i="4"/>
  <c r="BK40" i="4"/>
  <c r="BK32" i="4"/>
  <c r="BK37" i="4"/>
  <c r="BK36" i="4"/>
  <c r="BK35" i="4"/>
  <c r="BK34" i="4"/>
  <c r="BK33" i="4"/>
  <c r="BK30" i="4"/>
  <c r="BK29" i="4"/>
  <c r="BK28" i="4"/>
  <c r="BK27" i="4"/>
  <c r="BK26" i="4"/>
  <c r="BK25" i="4"/>
  <c r="BK24" i="4"/>
  <c r="BK21" i="4"/>
  <c r="BK20" i="4"/>
  <c r="BK19" i="4"/>
  <c r="BK18" i="4"/>
  <c r="BK17" i="4"/>
  <c r="BK16" i="4"/>
  <c r="BK15" i="4"/>
  <c r="BK14" i="4"/>
  <c r="BK12" i="4"/>
  <c r="BK11" i="4"/>
  <c r="BK10" i="4"/>
  <c r="BK9" i="4"/>
  <c r="BK8" i="4"/>
  <c r="BK7" i="4"/>
  <c r="BK6" i="4"/>
  <c r="BK5" i="4"/>
  <c r="BJ58" i="4"/>
  <c r="BJ62" i="4"/>
  <c r="BJ50" i="4"/>
  <c r="BN50" i="4" s="1"/>
  <c r="F19" i="18" l="1"/>
  <c r="H19" i="18"/>
  <c r="AT50" i="4"/>
  <c r="AS50" i="4"/>
  <c r="AZ50" i="4"/>
  <c r="AY50" i="4"/>
  <c r="AW50" i="4"/>
  <c r="AV50" i="4"/>
  <c r="BB50" i="4"/>
  <c r="BC50" i="4"/>
  <c r="D20" i="18"/>
  <c r="X21" i="25"/>
  <c r="Y20" i="25"/>
  <c r="W46" i="25"/>
  <c r="X45" i="25"/>
  <c r="P45" i="25"/>
  <c r="O46" i="25"/>
  <c r="H21" i="25"/>
  <c r="I20" i="25"/>
  <c r="W115" i="18"/>
  <c r="W69" i="18"/>
  <c r="W116" i="18" s="1"/>
  <c r="H45" i="25"/>
  <c r="G46" i="25"/>
  <c r="E45" i="25"/>
  <c r="D46" i="25"/>
  <c r="T45" i="25"/>
  <c r="S46" i="25"/>
  <c r="L45" i="25"/>
  <c r="K46" i="25"/>
  <c r="N20" i="25"/>
  <c r="N21" i="25" s="1"/>
  <c r="M21" i="25"/>
  <c r="P21" i="25"/>
  <c r="Q20" i="25"/>
  <c r="V4" i="25"/>
  <c r="V5" i="25" s="1"/>
  <c r="U5" i="25"/>
  <c r="V20" i="25"/>
  <c r="V21" i="25" s="1"/>
  <c r="U21" i="25"/>
  <c r="K19" i="18"/>
  <c r="L19" i="18" s="1"/>
  <c r="Z91" i="18"/>
  <c r="D21" i="18"/>
  <c r="Y69" i="18"/>
  <c r="Y115" i="18"/>
  <c r="Y116" i="18" s="1"/>
  <c r="P46" i="4"/>
  <c r="O46" i="4"/>
  <c r="J46" i="4"/>
  <c r="I46" i="4"/>
  <c r="M46" i="4"/>
  <c r="L46" i="4"/>
  <c r="S46" i="4"/>
  <c r="R46" i="4"/>
  <c r="BK58" i="4"/>
  <c r="BN58" i="4"/>
  <c r="BK65" i="4"/>
  <c r="BN65" i="4"/>
  <c r="U46" i="4"/>
  <c r="V46" i="4"/>
  <c r="L46" i="11"/>
  <c r="E47" i="11"/>
  <c r="J46" i="11"/>
  <c r="I47" i="11"/>
  <c r="P46" i="11"/>
  <c r="N46" i="11"/>
  <c r="F46" i="11"/>
  <c r="AP50" i="4"/>
  <c r="AM50" i="4"/>
  <c r="BH50" i="4"/>
  <c r="AJ50" i="4"/>
  <c r="BE50" i="4"/>
  <c r="AX56" i="4"/>
  <c r="H21" i="18" l="1"/>
  <c r="D22" i="18"/>
  <c r="K20" i="18"/>
  <c r="U45" i="25"/>
  <c r="T46" i="25"/>
  <c r="Q21" i="25"/>
  <c r="R20" i="25"/>
  <c r="R21" i="25" s="1"/>
  <c r="F45" i="25"/>
  <c r="F46" i="25" s="1"/>
  <c r="E46" i="25"/>
  <c r="Q45" i="25"/>
  <c r="P46" i="25"/>
  <c r="X46" i="25"/>
  <c r="Y45" i="25"/>
  <c r="Y46" i="25" s="1"/>
  <c r="I45" i="25"/>
  <c r="H46" i="25"/>
  <c r="J20" i="25"/>
  <c r="J21" i="25" s="1"/>
  <c r="I21" i="25"/>
  <c r="Z20" i="25"/>
  <c r="Z21" i="25" s="1"/>
  <c r="Y21" i="25"/>
  <c r="M45" i="25"/>
  <c r="L46" i="25"/>
  <c r="BU64" i="8"/>
  <c r="BR64" i="8"/>
  <c r="BO64" i="8"/>
  <c r="BL64" i="8"/>
  <c r="BI64" i="8"/>
  <c r="BF64" i="8"/>
  <c r="BC64" i="8"/>
  <c r="AZ64" i="8"/>
  <c r="AW64" i="8"/>
  <c r="AT64" i="8"/>
  <c r="AQ64" i="8"/>
  <c r="AN64" i="8"/>
  <c r="AK64" i="8"/>
  <c r="AH64" i="8"/>
  <c r="AE64" i="8"/>
  <c r="AB64" i="8"/>
  <c r="Y64" i="8"/>
  <c r="V64" i="8"/>
  <c r="S64" i="8"/>
  <c r="P64" i="8"/>
  <c r="M64" i="8"/>
  <c r="J64" i="8"/>
  <c r="BU63" i="8"/>
  <c r="BR63" i="8"/>
  <c r="BO63" i="8"/>
  <c r="BL63" i="8"/>
  <c r="BI63" i="8"/>
  <c r="BF63" i="8"/>
  <c r="BC63" i="8"/>
  <c r="AZ63" i="8"/>
  <c r="AW63" i="8"/>
  <c r="AT63" i="8"/>
  <c r="AQ63" i="8"/>
  <c r="AN63" i="8"/>
  <c r="AK63" i="8"/>
  <c r="AH63" i="8"/>
  <c r="AE63" i="8"/>
  <c r="AB63" i="8"/>
  <c r="Y63" i="8"/>
  <c r="V63" i="8"/>
  <c r="S63" i="8"/>
  <c r="P63" i="8"/>
  <c r="M63" i="8"/>
  <c r="J63" i="8"/>
  <c r="BU62" i="8"/>
  <c r="BR62" i="8"/>
  <c r="BO62" i="8"/>
  <c r="BL62" i="8"/>
  <c r="BI62" i="8"/>
  <c r="BF62" i="8"/>
  <c r="BC62" i="8"/>
  <c r="AZ62" i="8"/>
  <c r="AW62" i="8"/>
  <c r="AT62" i="8"/>
  <c r="AQ62" i="8"/>
  <c r="AN62" i="8"/>
  <c r="AK62" i="8"/>
  <c r="AH62" i="8"/>
  <c r="AE62" i="8"/>
  <c r="AB62" i="8"/>
  <c r="Y62" i="8"/>
  <c r="V62" i="8"/>
  <c r="S62" i="8"/>
  <c r="P62" i="8"/>
  <c r="M62" i="8"/>
  <c r="J62" i="8"/>
  <c r="BU61" i="8"/>
  <c r="BR61" i="8"/>
  <c r="BO61" i="8"/>
  <c r="BL61" i="8"/>
  <c r="BI61" i="8"/>
  <c r="BF61" i="8"/>
  <c r="BC61" i="8"/>
  <c r="AZ61" i="8"/>
  <c r="AW61" i="8"/>
  <c r="AT61" i="8"/>
  <c r="AQ61" i="8"/>
  <c r="AN61" i="8"/>
  <c r="AK61" i="8"/>
  <c r="AH61" i="8"/>
  <c r="AE61" i="8"/>
  <c r="AB61" i="8"/>
  <c r="Y61" i="8"/>
  <c r="V61" i="8"/>
  <c r="S61" i="8"/>
  <c r="P61" i="8"/>
  <c r="M61" i="8"/>
  <c r="J61" i="8"/>
  <c r="BU60" i="8"/>
  <c r="BR60" i="8"/>
  <c r="BO60" i="8"/>
  <c r="BL60" i="8"/>
  <c r="BI60" i="8"/>
  <c r="BF60" i="8"/>
  <c r="BC60" i="8"/>
  <c r="AZ60" i="8"/>
  <c r="AW60" i="8"/>
  <c r="AT60" i="8"/>
  <c r="AQ60" i="8"/>
  <c r="AN60" i="8"/>
  <c r="AK60" i="8"/>
  <c r="AH60" i="8"/>
  <c r="AE60" i="8"/>
  <c r="AB60" i="8"/>
  <c r="Y60" i="8"/>
  <c r="V60" i="8"/>
  <c r="S60" i="8"/>
  <c r="P60" i="8"/>
  <c r="M60" i="8"/>
  <c r="J60" i="8"/>
  <c r="BU59" i="8"/>
  <c r="BR59" i="8"/>
  <c r="BO59" i="8"/>
  <c r="BL59" i="8"/>
  <c r="BI59" i="8"/>
  <c r="BF59" i="8"/>
  <c r="BC59" i="8"/>
  <c r="AZ59" i="8"/>
  <c r="AW59" i="8"/>
  <c r="AT59" i="8"/>
  <c r="AQ59" i="8"/>
  <c r="AN59" i="8"/>
  <c r="AK59" i="8"/>
  <c r="AH59" i="8"/>
  <c r="AE59" i="8"/>
  <c r="AB59" i="8"/>
  <c r="Y59" i="8"/>
  <c r="V59" i="8"/>
  <c r="S59" i="8"/>
  <c r="P59" i="8"/>
  <c r="M59" i="8"/>
  <c r="J59" i="8"/>
  <c r="BU58" i="8"/>
  <c r="BR58" i="8"/>
  <c r="BO58" i="8"/>
  <c r="BL58" i="8"/>
  <c r="BI58" i="8"/>
  <c r="BF58" i="8"/>
  <c r="BC58" i="8"/>
  <c r="AZ58" i="8"/>
  <c r="AW58" i="8"/>
  <c r="AT58" i="8"/>
  <c r="AQ58" i="8"/>
  <c r="AN58" i="8"/>
  <c r="AK58" i="8"/>
  <c r="AH58" i="8"/>
  <c r="AE58" i="8"/>
  <c r="AB58" i="8"/>
  <c r="Y58" i="8"/>
  <c r="V58" i="8"/>
  <c r="S58" i="8"/>
  <c r="P58" i="8"/>
  <c r="M58" i="8"/>
  <c r="J58" i="8"/>
  <c r="BU57" i="8"/>
  <c r="BR57" i="8"/>
  <c r="BO57" i="8"/>
  <c r="BL57" i="8"/>
  <c r="BI57" i="8"/>
  <c r="BF57" i="8"/>
  <c r="BC57" i="8"/>
  <c r="AZ57" i="8"/>
  <c r="AW57" i="8"/>
  <c r="AT57" i="8"/>
  <c r="AQ57" i="8"/>
  <c r="AN57" i="8"/>
  <c r="AK57" i="8"/>
  <c r="AH57" i="8"/>
  <c r="AE57" i="8"/>
  <c r="AB57" i="8"/>
  <c r="Y57" i="8"/>
  <c r="V57" i="8"/>
  <c r="S57" i="8"/>
  <c r="P57" i="8"/>
  <c r="M57" i="8"/>
  <c r="J57" i="8"/>
  <c r="BU56" i="8"/>
  <c r="BR56" i="8"/>
  <c r="BO56" i="8"/>
  <c r="BL56" i="8"/>
  <c r="BI56" i="8"/>
  <c r="BF56" i="8"/>
  <c r="BC56" i="8"/>
  <c r="AZ56" i="8"/>
  <c r="AW56" i="8"/>
  <c r="AT56" i="8"/>
  <c r="AQ56" i="8"/>
  <c r="AN56" i="8"/>
  <c r="AK56" i="8"/>
  <c r="AH56" i="8"/>
  <c r="AE56" i="8"/>
  <c r="AB56" i="8"/>
  <c r="Y56" i="8"/>
  <c r="V56" i="8"/>
  <c r="S56" i="8"/>
  <c r="P56" i="8"/>
  <c r="M56" i="8"/>
  <c r="J56" i="8"/>
  <c r="BU55" i="8"/>
  <c r="BR55" i="8"/>
  <c r="BO55" i="8"/>
  <c r="BL55" i="8"/>
  <c r="BI55" i="8"/>
  <c r="BF55" i="8"/>
  <c r="BC55" i="8"/>
  <c r="AZ55" i="8"/>
  <c r="AW55" i="8"/>
  <c r="AT55" i="8"/>
  <c r="AQ55" i="8"/>
  <c r="AN55" i="8"/>
  <c r="AK55" i="8"/>
  <c r="AH55" i="8"/>
  <c r="AE55" i="8"/>
  <c r="AB55" i="8"/>
  <c r="Y55" i="8"/>
  <c r="V55" i="8"/>
  <c r="S55" i="8"/>
  <c r="P55" i="8"/>
  <c r="M55" i="8"/>
  <c r="J55" i="8"/>
  <c r="BU54" i="8"/>
  <c r="BR54" i="8"/>
  <c r="BO54" i="8"/>
  <c r="BL54" i="8"/>
  <c r="BI54" i="8"/>
  <c r="BF54" i="8"/>
  <c r="BC54" i="8"/>
  <c r="AZ54" i="8"/>
  <c r="AW54" i="8"/>
  <c r="AT54" i="8"/>
  <c r="AQ54" i="8"/>
  <c r="AN54" i="8"/>
  <c r="AK54" i="8"/>
  <c r="AH54" i="8"/>
  <c r="AE54" i="8"/>
  <c r="AB54" i="8"/>
  <c r="Y54" i="8"/>
  <c r="V54" i="8"/>
  <c r="S54" i="8"/>
  <c r="P54" i="8"/>
  <c r="M54" i="8"/>
  <c r="J54" i="8"/>
  <c r="BU53" i="8"/>
  <c r="BR53" i="8"/>
  <c r="BO53" i="8"/>
  <c r="BL53" i="8"/>
  <c r="BI53" i="8"/>
  <c r="BF53" i="8"/>
  <c r="BC53" i="8"/>
  <c r="AZ53" i="8"/>
  <c r="AW53" i="8"/>
  <c r="AT53" i="8"/>
  <c r="AQ53" i="8"/>
  <c r="AN53" i="8"/>
  <c r="AK53" i="8"/>
  <c r="AH53" i="8"/>
  <c r="AE53" i="8"/>
  <c r="AB53" i="8"/>
  <c r="Y53" i="8"/>
  <c r="V53" i="8"/>
  <c r="S53" i="8"/>
  <c r="P53" i="8"/>
  <c r="M53" i="8"/>
  <c r="J53" i="8"/>
  <c r="BU52" i="8"/>
  <c r="BR52" i="8"/>
  <c r="BO52" i="8"/>
  <c r="BL52" i="8"/>
  <c r="BI52" i="8"/>
  <c r="BF52" i="8"/>
  <c r="BC52" i="8"/>
  <c r="AZ52" i="8"/>
  <c r="AW52" i="8"/>
  <c r="AT52" i="8"/>
  <c r="AQ52" i="8"/>
  <c r="AN52" i="8"/>
  <c r="AK52" i="8"/>
  <c r="AH52" i="8"/>
  <c r="AE52" i="8"/>
  <c r="AB52" i="8"/>
  <c r="Y52" i="8"/>
  <c r="V52" i="8"/>
  <c r="S52" i="8"/>
  <c r="P52" i="8"/>
  <c r="M52" i="8"/>
  <c r="J52" i="8"/>
  <c r="BU51" i="8"/>
  <c r="BR51" i="8"/>
  <c r="BO51" i="8"/>
  <c r="BL51" i="8"/>
  <c r="BI51" i="8"/>
  <c r="BF51" i="8"/>
  <c r="BC51" i="8"/>
  <c r="AZ51" i="8"/>
  <c r="AW51" i="8"/>
  <c r="AT51" i="8"/>
  <c r="AQ51" i="8"/>
  <c r="AN51" i="8"/>
  <c r="AK51" i="8"/>
  <c r="AH51" i="8"/>
  <c r="AE51" i="8"/>
  <c r="AB51" i="8"/>
  <c r="Y51" i="8"/>
  <c r="V51" i="8"/>
  <c r="S51" i="8"/>
  <c r="P51" i="8"/>
  <c r="M51" i="8"/>
  <c r="J51" i="8"/>
  <c r="BU50" i="8"/>
  <c r="BR50" i="8"/>
  <c r="BO50" i="8"/>
  <c r="BL50" i="8"/>
  <c r="BI50" i="8"/>
  <c r="BF50" i="8"/>
  <c r="BC50" i="8"/>
  <c r="AZ50" i="8"/>
  <c r="AW50" i="8"/>
  <c r="AT50" i="8"/>
  <c r="AQ50" i="8"/>
  <c r="AN50" i="8"/>
  <c r="AK50" i="8"/>
  <c r="AH50" i="8"/>
  <c r="AE50" i="8"/>
  <c r="AB50" i="8"/>
  <c r="Y50" i="8"/>
  <c r="V50" i="8"/>
  <c r="S50" i="8"/>
  <c r="P50" i="8"/>
  <c r="M50" i="8"/>
  <c r="J50" i="8"/>
  <c r="BU49" i="8"/>
  <c r="BR49" i="8"/>
  <c r="BO49" i="8"/>
  <c r="BL49" i="8"/>
  <c r="BI49" i="8"/>
  <c r="BF49" i="8"/>
  <c r="BC49" i="8"/>
  <c r="AZ49" i="8"/>
  <c r="AW49" i="8"/>
  <c r="AT49" i="8"/>
  <c r="AQ49" i="8"/>
  <c r="AN49" i="8"/>
  <c r="AK49" i="8"/>
  <c r="AH49" i="8"/>
  <c r="AE49" i="8"/>
  <c r="AB49" i="8"/>
  <c r="Y49" i="8"/>
  <c r="V49" i="8"/>
  <c r="S49" i="8"/>
  <c r="P49" i="8"/>
  <c r="M49" i="8"/>
  <c r="J49" i="8"/>
  <c r="BU48" i="8"/>
  <c r="BR48" i="8"/>
  <c r="BO48" i="8"/>
  <c r="BL48" i="8"/>
  <c r="BI48" i="8"/>
  <c r="BF48" i="8"/>
  <c r="BC48" i="8"/>
  <c r="AZ48" i="8"/>
  <c r="AW48" i="8"/>
  <c r="AT48" i="8"/>
  <c r="AQ48" i="8"/>
  <c r="AN48" i="8"/>
  <c r="AK48" i="8"/>
  <c r="AH48" i="8"/>
  <c r="AE48" i="8"/>
  <c r="AB48" i="8"/>
  <c r="Y48" i="8"/>
  <c r="V48" i="8"/>
  <c r="S48" i="8"/>
  <c r="P48" i="8"/>
  <c r="M48" i="8"/>
  <c r="J48" i="8"/>
  <c r="G64" i="8"/>
  <c r="F64" i="8"/>
  <c r="E64" i="8"/>
  <c r="D64" i="8"/>
  <c r="C64" i="8"/>
  <c r="G63" i="8"/>
  <c r="F63" i="8"/>
  <c r="E63" i="8"/>
  <c r="D63" i="8"/>
  <c r="C63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G59" i="8"/>
  <c r="F59" i="8"/>
  <c r="E59" i="8"/>
  <c r="D59" i="8"/>
  <c r="C59" i="8"/>
  <c r="G58" i="8"/>
  <c r="F58" i="8"/>
  <c r="E58" i="8"/>
  <c r="D58" i="8"/>
  <c r="C58" i="8"/>
  <c r="G57" i="8"/>
  <c r="F57" i="8"/>
  <c r="E57" i="8"/>
  <c r="D57" i="8"/>
  <c r="C57" i="8"/>
  <c r="G56" i="8"/>
  <c r="F56" i="8"/>
  <c r="E56" i="8"/>
  <c r="D56" i="8"/>
  <c r="C56" i="8"/>
  <c r="G55" i="8"/>
  <c r="F55" i="8"/>
  <c r="E55" i="8"/>
  <c r="D55" i="8"/>
  <c r="C55" i="8"/>
  <c r="G54" i="8"/>
  <c r="F54" i="8"/>
  <c r="E54" i="8"/>
  <c r="D54" i="8"/>
  <c r="C54" i="8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BW43" i="8"/>
  <c r="BV43" i="8"/>
  <c r="BW42" i="8"/>
  <c r="BV42" i="8"/>
  <c r="BW41" i="8"/>
  <c r="BV41" i="8"/>
  <c r="BW40" i="8"/>
  <c r="BV40" i="8"/>
  <c r="BW39" i="8"/>
  <c r="BV39" i="8"/>
  <c r="BW38" i="8"/>
  <c r="BV38" i="8"/>
  <c r="BW37" i="8"/>
  <c r="BV37" i="8"/>
  <c r="BW36" i="8"/>
  <c r="BV36" i="8"/>
  <c r="BW35" i="8"/>
  <c r="BV35" i="8"/>
  <c r="BW34" i="8"/>
  <c r="BV34" i="8"/>
  <c r="BW33" i="8"/>
  <c r="BV33" i="8"/>
  <c r="BW32" i="8"/>
  <c r="BV32" i="8"/>
  <c r="BW31" i="8"/>
  <c r="BV31" i="8"/>
  <c r="BW30" i="8"/>
  <c r="BV30" i="8"/>
  <c r="BW29" i="8"/>
  <c r="BV29" i="8"/>
  <c r="BW28" i="8"/>
  <c r="BV28" i="8"/>
  <c r="BW27" i="8"/>
  <c r="BV27" i="8"/>
  <c r="BT43" i="8"/>
  <c r="BS43" i="8"/>
  <c r="BT42" i="8"/>
  <c r="BS42" i="8"/>
  <c r="BT41" i="8"/>
  <c r="BS41" i="8"/>
  <c r="BT40" i="8"/>
  <c r="BS40" i="8"/>
  <c r="BT39" i="8"/>
  <c r="BS39" i="8"/>
  <c r="BT38" i="8"/>
  <c r="BS38" i="8"/>
  <c r="BT37" i="8"/>
  <c r="BS37" i="8"/>
  <c r="BT36" i="8"/>
  <c r="BS36" i="8"/>
  <c r="BT35" i="8"/>
  <c r="BS35" i="8"/>
  <c r="BT34" i="8"/>
  <c r="BS34" i="8"/>
  <c r="BT33" i="8"/>
  <c r="BS33" i="8"/>
  <c r="BT32" i="8"/>
  <c r="BS32" i="8"/>
  <c r="BT31" i="8"/>
  <c r="BS31" i="8"/>
  <c r="BT30" i="8"/>
  <c r="BS30" i="8"/>
  <c r="BT29" i="8"/>
  <c r="BS29" i="8"/>
  <c r="BT28" i="8"/>
  <c r="BS28" i="8"/>
  <c r="BT27" i="8"/>
  <c r="BS27" i="8"/>
  <c r="BQ43" i="8"/>
  <c r="BP43" i="8"/>
  <c r="BQ42" i="8"/>
  <c r="BP42" i="8"/>
  <c r="BQ41" i="8"/>
  <c r="BP41" i="8"/>
  <c r="BQ40" i="8"/>
  <c r="BP40" i="8"/>
  <c r="BQ39" i="8"/>
  <c r="BP39" i="8"/>
  <c r="BQ38" i="8"/>
  <c r="BP38" i="8"/>
  <c r="BQ37" i="8"/>
  <c r="BP37" i="8"/>
  <c r="BQ36" i="8"/>
  <c r="BP36" i="8"/>
  <c r="BQ35" i="8"/>
  <c r="BP35" i="8"/>
  <c r="BQ34" i="8"/>
  <c r="BP34" i="8"/>
  <c r="BQ33" i="8"/>
  <c r="BP33" i="8"/>
  <c r="BQ32" i="8"/>
  <c r="BP32" i="8"/>
  <c r="BQ31" i="8"/>
  <c r="BP31" i="8"/>
  <c r="BQ30" i="8"/>
  <c r="BP30" i="8"/>
  <c r="BQ29" i="8"/>
  <c r="BP29" i="8"/>
  <c r="BQ28" i="8"/>
  <c r="BP28" i="8"/>
  <c r="BQ27" i="8"/>
  <c r="BP27" i="8"/>
  <c r="BN43" i="8"/>
  <c r="BM43" i="8"/>
  <c r="BN42" i="8"/>
  <c r="BM42" i="8"/>
  <c r="BN41" i="8"/>
  <c r="BM41" i="8"/>
  <c r="BN40" i="8"/>
  <c r="BM40" i="8"/>
  <c r="BM39" i="8"/>
  <c r="BN38" i="8"/>
  <c r="BM38" i="8"/>
  <c r="BN37" i="8"/>
  <c r="BM37" i="8"/>
  <c r="BN36" i="8"/>
  <c r="BM36" i="8"/>
  <c r="BN35" i="8"/>
  <c r="BM35" i="8"/>
  <c r="BN34" i="8"/>
  <c r="BM34" i="8"/>
  <c r="BN33" i="8"/>
  <c r="BM33" i="8"/>
  <c r="BN32" i="8"/>
  <c r="BM32" i="8"/>
  <c r="BN31" i="8"/>
  <c r="BM31" i="8"/>
  <c r="BN30" i="8"/>
  <c r="BM30" i="8"/>
  <c r="BN29" i="8"/>
  <c r="BM29" i="8"/>
  <c r="BN28" i="8"/>
  <c r="BM28" i="8"/>
  <c r="BN27" i="8"/>
  <c r="BM27" i="8"/>
  <c r="BK43" i="8"/>
  <c r="BJ43" i="8"/>
  <c r="BK42" i="8"/>
  <c r="BJ42" i="8"/>
  <c r="BK41" i="8"/>
  <c r="BJ41" i="8"/>
  <c r="BK40" i="8"/>
  <c r="BJ40" i="8"/>
  <c r="BJ39" i="8"/>
  <c r="BK38" i="8"/>
  <c r="BJ38" i="8"/>
  <c r="BK37" i="8"/>
  <c r="BJ37" i="8"/>
  <c r="BK36" i="8"/>
  <c r="BJ36" i="8"/>
  <c r="BK35" i="8"/>
  <c r="BJ35" i="8"/>
  <c r="BK34" i="8"/>
  <c r="BJ34" i="8"/>
  <c r="BK33" i="8"/>
  <c r="BJ33" i="8"/>
  <c r="BK32" i="8"/>
  <c r="BJ32" i="8"/>
  <c r="BK31" i="8"/>
  <c r="BJ31" i="8"/>
  <c r="BK30" i="8"/>
  <c r="BJ30" i="8"/>
  <c r="BK29" i="8"/>
  <c r="BJ29" i="8"/>
  <c r="BK28" i="8"/>
  <c r="BJ28" i="8"/>
  <c r="BK27" i="8"/>
  <c r="BJ27" i="8"/>
  <c r="BH43" i="8"/>
  <c r="BG43" i="8"/>
  <c r="BH42" i="8"/>
  <c r="BG42" i="8"/>
  <c r="BH41" i="8"/>
  <c r="BG41" i="8"/>
  <c r="BH40" i="8"/>
  <c r="BG40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H27" i="8"/>
  <c r="BG27" i="8"/>
  <c r="BE43" i="8"/>
  <c r="BD43" i="8"/>
  <c r="BE42" i="8"/>
  <c r="BD42" i="8"/>
  <c r="BE41" i="8"/>
  <c r="BD41" i="8"/>
  <c r="BE40" i="8"/>
  <c r="BD40" i="8"/>
  <c r="BE38" i="8"/>
  <c r="BD38" i="8"/>
  <c r="BE37" i="8"/>
  <c r="BD37" i="8"/>
  <c r="BE36" i="8"/>
  <c r="BD36" i="8"/>
  <c r="BE35" i="8"/>
  <c r="BD35" i="8"/>
  <c r="BE34" i="8"/>
  <c r="BD34" i="8"/>
  <c r="BE33" i="8"/>
  <c r="BD33" i="8"/>
  <c r="BE32" i="8"/>
  <c r="BD32" i="8"/>
  <c r="BE31" i="8"/>
  <c r="BD31" i="8"/>
  <c r="BE30" i="8"/>
  <c r="BD30" i="8"/>
  <c r="BE29" i="8"/>
  <c r="BD29" i="8"/>
  <c r="BE28" i="8"/>
  <c r="BD28" i="8"/>
  <c r="BE27" i="8"/>
  <c r="BD27" i="8"/>
  <c r="BB43" i="8"/>
  <c r="BA43" i="8"/>
  <c r="BB42" i="8"/>
  <c r="BA42" i="8"/>
  <c r="BB41" i="8"/>
  <c r="BA41" i="8"/>
  <c r="BB40" i="8"/>
  <c r="BA40" i="8"/>
  <c r="BB38" i="8"/>
  <c r="BA38" i="8"/>
  <c r="BB37" i="8"/>
  <c r="BA37" i="8"/>
  <c r="BB36" i="8"/>
  <c r="BA36" i="8"/>
  <c r="BB35" i="8"/>
  <c r="BA35" i="8"/>
  <c r="BB34" i="8"/>
  <c r="BA34" i="8"/>
  <c r="BB33" i="8"/>
  <c r="BA33" i="8"/>
  <c r="BB32" i="8"/>
  <c r="BA32" i="8"/>
  <c r="BB31" i="8"/>
  <c r="BA31" i="8"/>
  <c r="BB30" i="8"/>
  <c r="BA30" i="8"/>
  <c r="BB29" i="8"/>
  <c r="BA29" i="8"/>
  <c r="BB28" i="8"/>
  <c r="BA28" i="8"/>
  <c r="BB27" i="8"/>
  <c r="BA27" i="8"/>
  <c r="AY43" i="8"/>
  <c r="AX43" i="8"/>
  <c r="AY42" i="8"/>
  <c r="AX42" i="8"/>
  <c r="AY41" i="8"/>
  <c r="AX41" i="8"/>
  <c r="AY40" i="8"/>
  <c r="AX40" i="8"/>
  <c r="AY38" i="8"/>
  <c r="AX38" i="8"/>
  <c r="AY37" i="8"/>
  <c r="AX37" i="8"/>
  <c r="AY36" i="8"/>
  <c r="AX36" i="8"/>
  <c r="AY35" i="8"/>
  <c r="AX35" i="8"/>
  <c r="AY34" i="8"/>
  <c r="AX34" i="8"/>
  <c r="AY33" i="8"/>
  <c r="AX33" i="8"/>
  <c r="AY32" i="8"/>
  <c r="AX32" i="8"/>
  <c r="AY31" i="8"/>
  <c r="AX31" i="8"/>
  <c r="AY30" i="8"/>
  <c r="AX30" i="8"/>
  <c r="AY29" i="8"/>
  <c r="AX29" i="8"/>
  <c r="AY28" i="8"/>
  <c r="AX28" i="8"/>
  <c r="AY27" i="8"/>
  <c r="AX27" i="8"/>
  <c r="AV43" i="8"/>
  <c r="AU43" i="8"/>
  <c r="AV42" i="8"/>
  <c r="AU42" i="8"/>
  <c r="AV41" i="8"/>
  <c r="AU41" i="8"/>
  <c r="AV40" i="8"/>
  <c r="AU40" i="8"/>
  <c r="AV38" i="8"/>
  <c r="AU38" i="8"/>
  <c r="AV37" i="8"/>
  <c r="AU37" i="8"/>
  <c r="AV36" i="8"/>
  <c r="AU36" i="8"/>
  <c r="AV35" i="8"/>
  <c r="AU35" i="8"/>
  <c r="AV34" i="8"/>
  <c r="AU34" i="8"/>
  <c r="AV33" i="8"/>
  <c r="AU33" i="8"/>
  <c r="AV32" i="8"/>
  <c r="AU32" i="8"/>
  <c r="AV31" i="8"/>
  <c r="AU31" i="8"/>
  <c r="AV30" i="8"/>
  <c r="AU30" i="8"/>
  <c r="AV29" i="8"/>
  <c r="AU29" i="8"/>
  <c r="AV28" i="8"/>
  <c r="AU28" i="8"/>
  <c r="AV27" i="8"/>
  <c r="AU27" i="8"/>
  <c r="AS43" i="8"/>
  <c r="AR43" i="8"/>
  <c r="AS42" i="8"/>
  <c r="AR42" i="8"/>
  <c r="AS41" i="8"/>
  <c r="AR41" i="8"/>
  <c r="AS40" i="8"/>
  <c r="AR40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P43" i="8"/>
  <c r="AO43" i="8"/>
  <c r="AP42" i="8"/>
  <c r="AO42" i="8"/>
  <c r="AP41" i="8"/>
  <c r="AO41" i="8"/>
  <c r="AP40" i="8"/>
  <c r="AO40" i="8"/>
  <c r="AP38" i="8"/>
  <c r="AO38" i="8"/>
  <c r="AP37" i="8"/>
  <c r="AO37" i="8"/>
  <c r="AP36" i="8"/>
  <c r="AO36" i="8"/>
  <c r="AP35" i="8"/>
  <c r="AO35" i="8"/>
  <c r="AP34" i="8"/>
  <c r="AO34" i="8"/>
  <c r="AP33" i="8"/>
  <c r="AO33" i="8"/>
  <c r="AP32" i="8"/>
  <c r="AO32" i="8"/>
  <c r="AP31" i="8"/>
  <c r="AO31" i="8"/>
  <c r="AP30" i="8"/>
  <c r="AO30" i="8"/>
  <c r="AP29" i="8"/>
  <c r="AO29" i="8"/>
  <c r="AP28" i="8"/>
  <c r="AO28" i="8"/>
  <c r="AP27" i="8"/>
  <c r="AO27" i="8"/>
  <c r="AM43" i="8"/>
  <c r="AL43" i="8"/>
  <c r="AM42" i="8"/>
  <c r="AL42" i="8"/>
  <c r="AM41" i="8"/>
  <c r="AL41" i="8"/>
  <c r="AM40" i="8"/>
  <c r="AL40" i="8"/>
  <c r="AM38" i="8"/>
  <c r="AL38" i="8"/>
  <c r="AM37" i="8"/>
  <c r="AL37" i="8"/>
  <c r="AM36" i="8"/>
  <c r="AL36" i="8"/>
  <c r="AM35" i="8"/>
  <c r="AL35" i="8"/>
  <c r="AM34" i="8"/>
  <c r="AL34" i="8"/>
  <c r="AM33" i="8"/>
  <c r="AL33" i="8"/>
  <c r="AM32" i="8"/>
  <c r="AL32" i="8"/>
  <c r="AM31" i="8"/>
  <c r="AL31" i="8"/>
  <c r="AM30" i="8"/>
  <c r="AL30" i="8"/>
  <c r="AM29" i="8"/>
  <c r="AL29" i="8"/>
  <c r="AM28" i="8"/>
  <c r="AL28" i="8"/>
  <c r="AM27" i="8"/>
  <c r="AL27" i="8"/>
  <c r="AJ43" i="8"/>
  <c r="AI43" i="8"/>
  <c r="AJ42" i="8"/>
  <c r="AI42" i="8"/>
  <c r="AJ41" i="8"/>
  <c r="AI41" i="8"/>
  <c r="AJ40" i="8"/>
  <c r="AI40" i="8"/>
  <c r="AJ38" i="8"/>
  <c r="AI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J27" i="8"/>
  <c r="AI27" i="8"/>
  <c r="AG43" i="8"/>
  <c r="AF43" i="8"/>
  <c r="AG42" i="8"/>
  <c r="AF42" i="8"/>
  <c r="AG41" i="8"/>
  <c r="AF41" i="8"/>
  <c r="AG40" i="8"/>
  <c r="AF40" i="8"/>
  <c r="AG38" i="8"/>
  <c r="AF38" i="8"/>
  <c r="AG37" i="8"/>
  <c r="AF37" i="8"/>
  <c r="AG36" i="8"/>
  <c r="AF36" i="8"/>
  <c r="AG35" i="8"/>
  <c r="AF35" i="8"/>
  <c r="AG34" i="8"/>
  <c r="AF34" i="8"/>
  <c r="AG33" i="8"/>
  <c r="AF33" i="8"/>
  <c r="AG32" i="8"/>
  <c r="AF32" i="8"/>
  <c r="AG31" i="8"/>
  <c r="AF31" i="8"/>
  <c r="AG30" i="8"/>
  <c r="AF30" i="8"/>
  <c r="AG29" i="8"/>
  <c r="AF29" i="8"/>
  <c r="AG28" i="8"/>
  <c r="AF28" i="8"/>
  <c r="AG27" i="8"/>
  <c r="AF27" i="8"/>
  <c r="AD43" i="8"/>
  <c r="AC43" i="8"/>
  <c r="AD42" i="8"/>
  <c r="AC42" i="8"/>
  <c r="AD41" i="8"/>
  <c r="AC41" i="8"/>
  <c r="AD40" i="8"/>
  <c r="AC40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D27" i="8"/>
  <c r="AC27" i="8"/>
  <c r="AA43" i="8"/>
  <c r="Z43" i="8"/>
  <c r="AA42" i="8"/>
  <c r="Z42" i="8"/>
  <c r="AA41" i="8"/>
  <c r="Z41" i="8"/>
  <c r="AA40" i="8"/>
  <c r="Z40" i="8"/>
  <c r="AA38" i="8"/>
  <c r="Z38" i="8"/>
  <c r="AA37" i="8"/>
  <c r="Z37" i="8"/>
  <c r="AA36" i="8"/>
  <c r="Z36" i="8"/>
  <c r="AA35" i="8"/>
  <c r="Z35" i="8"/>
  <c r="AA34" i="8"/>
  <c r="Z34" i="8"/>
  <c r="AA33" i="8"/>
  <c r="Z33" i="8"/>
  <c r="AA32" i="8"/>
  <c r="Z32" i="8"/>
  <c r="AA31" i="8"/>
  <c r="Z31" i="8"/>
  <c r="AA30" i="8"/>
  <c r="Z30" i="8"/>
  <c r="AA29" i="8"/>
  <c r="Z29" i="8"/>
  <c r="AA28" i="8"/>
  <c r="Z28" i="8"/>
  <c r="AA27" i="8"/>
  <c r="Z27" i="8"/>
  <c r="X43" i="8"/>
  <c r="W43" i="8"/>
  <c r="X42" i="8"/>
  <c r="W42" i="8"/>
  <c r="X41" i="8"/>
  <c r="W41" i="8"/>
  <c r="X40" i="8"/>
  <c r="W40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X27" i="8"/>
  <c r="W27" i="8"/>
  <c r="U43" i="8"/>
  <c r="T43" i="8"/>
  <c r="U42" i="8"/>
  <c r="T42" i="8"/>
  <c r="U41" i="8"/>
  <c r="T41" i="8"/>
  <c r="U40" i="8"/>
  <c r="T40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U27" i="8"/>
  <c r="T27" i="8"/>
  <c r="R43" i="8"/>
  <c r="Q43" i="8"/>
  <c r="R42" i="8"/>
  <c r="Q42" i="8"/>
  <c r="R41" i="8"/>
  <c r="Q41" i="8"/>
  <c r="R40" i="8"/>
  <c r="Q40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O43" i="8"/>
  <c r="N43" i="8"/>
  <c r="O42" i="8"/>
  <c r="N42" i="8"/>
  <c r="O41" i="8"/>
  <c r="N41" i="8"/>
  <c r="O40" i="8"/>
  <c r="N40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O27" i="8"/>
  <c r="N27" i="8"/>
  <c r="L43" i="8"/>
  <c r="K43" i="8"/>
  <c r="L42" i="8"/>
  <c r="K42" i="8"/>
  <c r="L41" i="8"/>
  <c r="K41" i="8"/>
  <c r="L40" i="8"/>
  <c r="K40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I43" i="8"/>
  <c r="H43" i="8"/>
  <c r="I42" i="8"/>
  <c r="H42" i="8"/>
  <c r="I41" i="8"/>
  <c r="H41" i="8"/>
  <c r="I40" i="8"/>
  <c r="H40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BW22" i="8"/>
  <c r="BV22" i="8"/>
  <c r="BW19" i="8"/>
  <c r="BV19" i="8"/>
  <c r="BW11" i="8"/>
  <c r="BV11" i="8"/>
  <c r="BW9" i="8"/>
  <c r="BV9" i="8"/>
  <c r="BW7" i="8"/>
  <c r="BV7" i="8"/>
  <c r="BW5" i="8"/>
  <c r="BV5" i="8"/>
  <c r="BW4" i="8"/>
  <c r="BV4" i="8"/>
  <c r="BT22" i="8"/>
  <c r="BS22" i="8"/>
  <c r="BT19" i="8"/>
  <c r="BS19" i="8"/>
  <c r="BT11" i="8"/>
  <c r="BS11" i="8"/>
  <c r="BT9" i="8"/>
  <c r="BS9" i="8"/>
  <c r="BT7" i="8"/>
  <c r="BS7" i="8"/>
  <c r="BT5" i="8"/>
  <c r="BS5" i="8"/>
  <c r="BT4" i="8"/>
  <c r="BS4" i="8"/>
  <c r="BQ22" i="8"/>
  <c r="BP22" i="8"/>
  <c r="BQ19" i="8"/>
  <c r="BP19" i="8"/>
  <c r="BQ11" i="8"/>
  <c r="BQ9" i="8"/>
  <c r="BP9" i="8"/>
  <c r="BQ7" i="8"/>
  <c r="BP7" i="8"/>
  <c r="BQ5" i="8"/>
  <c r="BP5" i="8"/>
  <c r="BQ4" i="8"/>
  <c r="BP4" i="8"/>
  <c r="BN22" i="8"/>
  <c r="BM22" i="8"/>
  <c r="BN19" i="8"/>
  <c r="BM19" i="8"/>
  <c r="BN17" i="8"/>
  <c r="BM17" i="8"/>
  <c r="BN11" i="8"/>
  <c r="BM11" i="8"/>
  <c r="BN9" i="8"/>
  <c r="BM9" i="8"/>
  <c r="BN7" i="8"/>
  <c r="BM7" i="8"/>
  <c r="BN5" i="8"/>
  <c r="BM5" i="8"/>
  <c r="BN4" i="8"/>
  <c r="BM4" i="8"/>
  <c r="BK22" i="8"/>
  <c r="BJ22" i="8"/>
  <c r="BK19" i="8"/>
  <c r="BJ19" i="8"/>
  <c r="BK17" i="8"/>
  <c r="BJ17" i="8"/>
  <c r="BK11" i="8"/>
  <c r="BJ11" i="8"/>
  <c r="BK9" i="8"/>
  <c r="BJ9" i="8"/>
  <c r="BK7" i="8"/>
  <c r="BJ7" i="8"/>
  <c r="BK5" i="8"/>
  <c r="BJ5" i="8"/>
  <c r="BK4" i="8"/>
  <c r="BJ4" i="8"/>
  <c r="BH22" i="8"/>
  <c r="BG22" i="8"/>
  <c r="BH19" i="8"/>
  <c r="BG19" i="8"/>
  <c r="BH17" i="8"/>
  <c r="BG17" i="8"/>
  <c r="BH11" i="8"/>
  <c r="BG11" i="8"/>
  <c r="BH9" i="8"/>
  <c r="BG9" i="8"/>
  <c r="BH7" i="8"/>
  <c r="BG7" i="8"/>
  <c r="BH5" i="8"/>
  <c r="BG5" i="8"/>
  <c r="BH4" i="8"/>
  <c r="BG4" i="8"/>
  <c r="BE22" i="8"/>
  <c r="BD22" i="8"/>
  <c r="BE19" i="8"/>
  <c r="BD19" i="8"/>
  <c r="BE17" i="8"/>
  <c r="BD17" i="8"/>
  <c r="BE11" i="8"/>
  <c r="BD11" i="8"/>
  <c r="BE9" i="8"/>
  <c r="BD9" i="8"/>
  <c r="BE7" i="8"/>
  <c r="BD7" i="8"/>
  <c r="BE5" i="8"/>
  <c r="BD5" i="8"/>
  <c r="BE4" i="8"/>
  <c r="BD4" i="8"/>
  <c r="BB22" i="8"/>
  <c r="BA22" i="8"/>
  <c r="BB19" i="8"/>
  <c r="BA19" i="8"/>
  <c r="BB17" i="8"/>
  <c r="BA17" i="8"/>
  <c r="BB11" i="8"/>
  <c r="BA11" i="8"/>
  <c r="BB9" i="8"/>
  <c r="BA9" i="8"/>
  <c r="BB7" i="8"/>
  <c r="BA7" i="8"/>
  <c r="BB5" i="8"/>
  <c r="BA5" i="8"/>
  <c r="BB4" i="8"/>
  <c r="BA4" i="8"/>
  <c r="AY22" i="8"/>
  <c r="AX22" i="8"/>
  <c r="AY19" i="8"/>
  <c r="AX19" i="8"/>
  <c r="AY17" i="8"/>
  <c r="AX17" i="8"/>
  <c r="AY11" i="8"/>
  <c r="AX11" i="8"/>
  <c r="AY9" i="8"/>
  <c r="AX9" i="8"/>
  <c r="AY7" i="8"/>
  <c r="AX7" i="8"/>
  <c r="AY5" i="8"/>
  <c r="AX5" i="8"/>
  <c r="AY4" i="8"/>
  <c r="AX4" i="8"/>
  <c r="AV22" i="8"/>
  <c r="AU22" i="8"/>
  <c r="AV19" i="8"/>
  <c r="AU19" i="8"/>
  <c r="AV17" i="8"/>
  <c r="AU17" i="8"/>
  <c r="AV11" i="8"/>
  <c r="AU11" i="8"/>
  <c r="AV9" i="8"/>
  <c r="AU9" i="8"/>
  <c r="AV7" i="8"/>
  <c r="AU7" i="8"/>
  <c r="AV5" i="8"/>
  <c r="AU5" i="8"/>
  <c r="AV4" i="8"/>
  <c r="AU4" i="8"/>
  <c r="AS22" i="8"/>
  <c r="AR22" i="8"/>
  <c r="AS19" i="8"/>
  <c r="AR19" i="8"/>
  <c r="AS17" i="8"/>
  <c r="AR17" i="8"/>
  <c r="AS11" i="8"/>
  <c r="AR11" i="8"/>
  <c r="AS9" i="8"/>
  <c r="AR9" i="8"/>
  <c r="AS7" i="8"/>
  <c r="AR7" i="8"/>
  <c r="AS5" i="8"/>
  <c r="AR5" i="8"/>
  <c r="AS4" i="8"/>
  <c r="AR4" i="8"/>
  <c r="AP22" i="8"/>
  <c r="AO22" i="8"/>
  <c r="AP19" i="8"/>
  <c r="AO19" i="8"/>
  <c r="AP17" i="8"/>
  <c r="AO17" i="8"/>
  <c r="AP11" i="8"/>
  <c r="AO11" i="8"/>
  <c r="AP9" i="8"/>
  <c r="AO9" i="8"/>
  <c r="AP7" i="8"/>
  <c r="AO7" i="8"/>
  <c r="AP5" i="8"/>
  <c r="AO5" i="8"/>
  <c r="AP4" i="8"/>
  <c r="AO4" i="8"/>
  <c r="AM22" i="8"/>
  <c r="AL22" i="8"/>
  <c r="AM19" i="8"/>
  <c r="AL19" i="8"/>
  <c r="AM17" i="8"/>
  <c r="AL17" i="8"/>
  <c r="AM11" i="8"/>
  <c r="AL11" i="8"/>
  <c r="AM9" i="8"/>
  <c r="AL9" i="8"/>
  <c r="AM7" i="8"/>
  <c r="AL7" i="8"/>
  <c r="AM5" i="8"/>
  <c r="AL5" i="8"/>
  <c r="AM4" i="8"/>
  <c r="AL4" i="8"/>
  <c r="AJ22" i="8"/>
  <c r="AI22" i="8"/>
  <c r="AJ19" i="8"/>
  <c r="AI19" i="8"/>
  <c r="AJ17" i="8"/>
  <c r="AI17" i="8"/>
  <c r="AJ11" i="8"/>
  <c r="AI11" i="8"/>
  <c r="AJ9" i="8"/>
  <c r="AI9" i="8"/>
  <c r="AJ7" i="8"/>
  <c r="AI7" i="8"/>
  <c r="AJ5" i="8"/>
  <c r="AI5" i="8"/>
  <c r="AJ4" i="8"/>
  <c r="AI4" i="8"/>
  <c r="AG22" i="8"/>
  <c r="AF22" i="8"/>
  <c r="AG19" i="8"/>
  <c r="AF19" i="8"/>
  <c r="AG17" i="8"/>
  <c r="AF17" i="8"/>
  <c r="AG11" i="8"/>
  <c r="AF11" i="8"/>
  <c r="AG9" i="8"/>
  <c r="AF9" i="8"/>
  <c r="AG7" i="8"/>
  <c r="AF7" i="8"/>
  <c r="AG5" i="8"/>
  <c r="AF5" i="8"/>
  <c r="AG4" i="8"/>
  <c r="AF4" i="8"/>
  <c r="AD22" i="8"/>
  <c r="AC22" i="8"/>
  <c r="AD19" i="8"/>
  <c r="AC19" i="8"/>
  <c r="AD17" i="8"/>
  <c r="AC17" i="8"/>
  <c r="AD11" i="8"/>
  <c r="AC11" i="8"/>
  <c r="AD9" i="8"/>
  <c r="AC9" i="8"/>
  <c r="AD7" i="8"/>
  <c r="AC7" i="8"/>
  <c r="AD5" i="8"/>
  <c r="AC5" i="8"/>
  <c r="AD4" i="8"/>
  <c r="AC4" i="8"/>
  <c r="AA22" i="8"/>
  <c r="Z22" i="8"/>
  <c r="AA19" i="8"/>
  <c r="Z19" i="8"/>
  <c r="AA17" i="8"/>
  <c r="Z17" i="8"/>
  <c r="AA11" i="8"/>
  <c r="Z11" i="8"/>
  <c r="AA9" i="8"/>
  <c r="Z9" i="8"/>
  <c r="AA7" i="8"/>
  <c r="Z7" i="8"/>
  <c r="AA5" i="8"/>
  <c r="Z5" i="8"/>
  <c r="AA4" i="8"/>
  <c r="Z4" i="8"/>
  <c r="X22" i="8"/>
  <c r="W22" i="8"/>
  <c r="X19" i="8"/>
  <c r="W19" i="8"/>
  <c r="X17" i="8"/>
  <c r="W17" i="8"/>
  <c r="X11" i="8"/>
  <c r="W11" i="8"/>
  <c r="X9" i="8"/>
  <c r="W9" i="8"/>
  <c r="X7" i="8"/>
  <c r="W7" i="8"/>
  <c r="X5" i="8"/>
  <c r="W5" i="8"/>
  <c r="X4" i="8"/>
  <c r="W4" i="8"/>
  <c r="U22" i="8"/>
  <c r="T22" i="8"/>
  <c r="U19" i="8"/>
  <c r="T19" i="8"/>
  <c r="U17" i="8"/>
  <c r="T17" i="8"/>
  <c r="U11" i="8"/>
  <c r="T11" i="8"/>
  <c r="U9" i="8"/>
  <c r="T9" i="8"/>
  <c r="U7" i="8"/>
  <c r="T7" i="8"/>
  <c r="U5" i="8"/>
  <c r="T5" i="8"/>
  <c r="T4" i="8"/>
  <c r="U4" i="8"/>
  <c r="Q22" i="8"/>
  <c r="Q19" i="8"/>
  <c r="Q17" i="8"/>
  <c r="R11" i="8"/>
  <c r="Q11" i="8"/>
  <c r="R9" i="8"/>
  <c r="Q9" i="8"/>
  <c r="R7" i="8"/>
  <c r="Q7" i="8"/>
  <c r="R5" i="8"/>
  <c r="Q5" i="8"/>
  <c r="O22" i="8"/>
  <c r="N22" i="8"/>
  <c r="O19" i="8"/>
  <c r="N19" i="8"/>
  <c r="O17" i="8"/>
  <c r="N17" i="8"/>
  <c r="O11" i="8"/>
  <c r="N11" i="8"/>
  <c r="O9" i="8"/>
  <c r="N9" i="8"/>
  <c r="O7" i="8"/>
  <c r="N7" i="8"/>
  <c r="O5" i="8"/>
  <c r="N5" i="8"/>
  <c r="L22" i="8"/>
  <c r="K22" i="8"/>
  <c r="L19" i="8"/>
  <c r="K19" i="8"/>
  <c r="L17" i="8"/>
  <c r="K17" i="8"/>
  <c r="L11" i="8"/>
  <c r="K11" i="8"/>
  <c r="L9" i="8"/>
  <c r="K9" i="8"/>
  <c r="L7" i="8"/>
  <c r="K7" i="8"/>
  <c r="L5" i="8"/>
  <c r="K5" i="8"/>
  <c r="I9" i="8"/>
  <c r="H9" i="8"/>
  <c r="I22" i="8"/>
  <c r="H22" i="8"/>
  <c r="I19" i="8"/>
  <c r="H19" i="8"/>
  <c r="I17" i="8"/>
  <c r="H17" i="8"/>
  <c r="I11" i="8"/>
  <c r="H11" i="8"/>
  <c r="I7" i="8"/>
  <c r="H7" i="8"/>
  <c r="I5" i="8"/>
  <c r="H5" i="8"/>
  <c r="O4" i="8"/>
  <c r="R4" i="8"/>
  <c r="Q4" i="8"/>
  <c r="L4" i="8"/>
  <c r="K4" i="8"/>
  <c r="I4" i="8"/>
  <c r="H4" i="8"/>
  <c r="BU20" i="8"/>
  <c r="AC41" i="20" s="1"/>
  <c r="BR20" i="8"/>
  <c r="AB41" i="20" s="1"/>
  <c r="BO20" i="8"/>
  <c r="AA41" i="20" s="1"/>
  <c r="BL20" i="8"/>
  <c r="BI20" i="8"/>
  <c r="BF20" i="8"/>
  <c r="BC20" i="8"/>
  <c r="AZ20" i="8"/>
  <c r="AW20" i="8"/>
  <c r="AT20" i="8"/>
  <c r="AQ20" i="8"/>
  <c r="AN20" i="8"/>
  <c r="AK20" i="8"/>
  <c r="AH20" i="8"/>
  <c r="AE20" i="8"/>
  <c r="AB20" i="8"/>
  <c r="Y20" i="8"/>
  <c r="V20" i="8"/>
  <c r="S20" i="8"/>
  <c r="P20" i="8"/>
  <c r="M20" i="8"/>
  <c r="J20" i="8"/>
  <c r="G20" i="8"/>
  <c r="F20" i="8"/>
  <c r="E20" i="8"/>
  <c r="D20" i="8"/>
  <c r="C20" i="8"/>
  <c r="BU23" i="8"/>
  <c r="AC44" i="20" s="1"/>
  <c r="BR23" i="8"/>
  <c r="AB44" i="20" s="1"/>
  <c r="BO23" i="8"/>
  <c r="AA44" i="20" s="1"/>
  <c r="BL23" i="8"/>
  <c r="BI23" i="8"/>
  <c r="BF23" i="8"/>
  <c r="BC23" i="8"/>
  <c r="AZ23" i="8"/>
  <c r="AW23" i="8"/>
  <c r="AT23" i="8"/>
  <c r="AQ23" i="8"/>
  <c r="AN23" i="8"/>
  <c r="AK23" i="8"/>
  <c r="AH23" i="8"/>
  <c r="AE23" i="8"/>
  <c r="AB23" i="8"/>
  <c r="Y23" i="8"/>
  <c r="V23" i="8"/>
  <c r="S23" i="8"/>
  <c r="P23" i="8"/>
  <c r="M23" i="8"/>
  <c r="J23" i="8"/>
  <c r="G23" i="8"/>
  <c r="F23" i="8"/>
  <c r="E23" i="8"/>
  <c r="D23" i="8"/>
  <c r="C23" i="8"/>
  <c r="BU12" i="8"/>
  <c r="AC33" i="20" s="1"/>
  <c r="BR12" i="8"/>
  <c r="AB33" i="20" s="1"/>
  <c r="BO12" i="8"/>
  <c r="AA33" i="20" s="1"/>
  <c r="BL12" i="8"/>
  <c r="BI12" i="8"/>
  <c r="BF12" i="8"/>
  <c r="BC12" i="8"/>
  <c r="AZ12" i="8"/>
  <c r="AW12" i="8"/>
  <c r="AT12" i="8"/>
  <c r="AQ12" i="8"/>
  <c r="AN12" i="8"/>
  <c r="AK12" i="8"/>
  <c r="AH12" i="8"/>
  <c r="AE12" i="8"/>
  <c r="AB12" i="8"/>
  <c r="Y12" i="8"/>
  <c r="V12" i="8"/>
  <c r="S12" i="8"/>
  <c r="P12" i="8"/>
  <c r="M12" i="8"/>
  <c r="J12" i="8"/>
  <c r="G12" i="8"/>
  <c r="F12" i="8"/>
  <c r="E12" i="8"/>
  <c r="D12" i="8"/>
  <c r="C12" i="8"/>
  <c r="BU8" i="8"/>
  <c r="AC29" i="20" s="1"/>
  <c r="BR8" i="8"/>
  <c r="AB29" i="20" s="1"/>
  <c r="BO8" i="8"/>
  <c r="BL8" i="8"/>
  <c r="BI8" i="8"/>
  <c r="BF8" i="8"/>
  <c r="BC8" i="8"/>
  <c r="AZ8" i="8"/>
  <c r="AW8" i="8"/>
  <c r="AT8" i="8"/>
  <c r="AQ8" i="8"/>
  <c r="AN8" i="8"/>
  <c r="AK8" i="8"/>
  <c r="AH8" i="8"/>
  <c r="AE8" i="8"/>
  <c r="AB8" i="8"/>
  <c r="Y8" i="8"/>
  <c r="V8" i="8"/>
  <c r="S8" i="8"/>
  <c r="P8" i="8"/>
  <c r="M8" i="8"/>
  <c r="J8" i="8"/>
  <c r="G8" i="8"/>
  <c r="F8" i="8"/>
  <c r="E8" i="8"/>
  <c r="D8" i="8"/>
  <c r="C8" i="8"/>
  <c r="BU10" i="8"/>
  <c r="AC31" i="20" s="1"/>
  <c r="BR10" i="8"/>
  <c r="AB31" i="20" s="1"/>
  <c r="BO10" i="8"/>
  <c r="AA31" i="20" s="1"/>
  <c r="BL10" i="8"/>
  <c r="BI10" i="8"/>
  <c r="BF10" i="8"/>
  <c r="BC10" i="8"/>
  <c r="AZ10" i="8"/>
  <c r="AW10" i="8"/>
  <c r="AT10" i="8"/>
  <c r="AQ10" i="8"/>
  <c r="AN10" i="8"/>
  <c r="AK10" i="8"/>
  <c r="AH10" i="8"/>
  <c r="AE10" i="8"/>
  <c r="AB10" i="8"/>
  <c r="Y10" i="8"/>
  <c r="V10" i="8"/>
  <c r="S10" i="8"/>
  <c r="P10" i="8"/>
  <c r="M10" i="8"/>
  <c r="J10" i="8"/>
  <c r="G10" i="8"/>
  <c r="F10" i="8"/>
  <c r="E10" i="8"/>
  <c r="D10" i="8"/>
  <c r="C10" i="8"/>
  <c r="BU6" i="8"/>
  <c r="AC27" i="20" s="1"/>
  <c r="BR6" i="8"/>
  <c r="AB27" i="20" s="1"/>
  <c r="BO6" i="8"/>
  <c r="AA27" i="20" s="1"/>
  <c r="BL6" i="8"/>
  <c r="BI6" i="8"/>
  <c r="BF6" i="8"/>
  <c r="BC6" i="8"/>
  <c r="AZ6" i="8"/>
  <c r="AW6" i="8"/>
  <c r="AT6" i="8"/>
  <c r="AQ6" i="8"/>
  <c r="AN6" i="8"/>
  <c r="AK6" i="8"/>
  <c r="AH6" i="8"/>
  <c r="AE6" i="8"/>
  <c r="AB6" i="8"/>
  <c r="Y6" i="8"/>
  <c r="V6" i="8"/>
  <c r="S6" i="8"/>
  <c r="P6" i="8"/>
  <c r="M6" i="8"/>
  <c r="J6" i="8"/>
  <c r="G6" i="8"/>
  <c r="F6" i="8"/>
  <c r="E6" i="8"/>
  <c r="D6" i="8"/>
  <c r="C6" i="8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R20" i="7"/>
  <c r="P20" i="7"/>
  <c r="N20" i="7"/>
  <c r="L20" i="7"/>
  <c r="J20" i="7"/>
  <c r="H20" i="7"/>
  <c r="F20" i="7"/>
  <c r="D20" i="7"/>
  <c r="C20" i="7"/>
  <c r="R12" i="7"/>
  <c r="P12" i="7"/>
  <c r="N12" i="7"/>
  <c r="L12" i="7"/>
  <c r="J12" i="7"/>
  <c r="H12" i="7"/>
  <c r="F12" i="7"/>
  <c r="D12" i="7"/>
  <c r="C12" i="7"/>
  <c r="R23" i="7"/>
  <c r="P23" i="7"/>
  <c r="N23" i="7"/>
  <c r="L23" i="7"/>
  <c r="J23" i="7"/>
  <c r="H23" i="7"/>
  <c r="R10" i="7"/>
  <c r="P10" i="7"/>
  <c r="N10" i="7"/>
  <c r="L10" i="7"/>
  <c r="J10" i="7"/>
  <c r="H10" i="7"/>
  <c r="F10" i="7"/>
  <c r="D10" i="7"/>
  <c r="C10" i="7"/>
  <c r="R8" i="7"/>
  <c r="P8" i="7"/>
  <c r="N8" i="7"/>
  <c r="L8" i="7"/>
  <c r="J8" i="7"/>
  <c r="H8" i="7"/>
  <c r="F8" i="7"/>
  <c r="D8" i="7"/>
  <c r="C8" i="7"/>
  <c r="R6" i="7"/>
  <c r="P6" i="7"/>
  <c r="N6" i="7"/>
  <c r="L6" i="7"/>
  <c r="J6" i="7"/>
  <c r="H6" i="7"/>
  <c r="F6" i="7"/>
  <c r="D6" i="7"/>
  <c r="C6" i="7"/>
  <c r="E4" i="7"/>
  <c r="G4" i="7"/>
  <c r="I4" i="7"/>
  <c r="K4" i="7"/>
  <c r="M4" i="7"/>
  <c r="O4" i="7"/>
  <c r="E5" i="7"/>
  <c r="G5" i="7"/>
  <c r="M5" i="7"/>
  <c r="O5" i="7"/>
  <c r="E7" i="7"/>
  <c r="G7" i="7"/>
  <c r="I7" i="7"/>
  <c r="M7" i="7"/>
  <c r="E9" i="7"/>
  <c r="G9" i="7"/>
  <c r="I9" i="7"/>
  <c r="M9" i="7"/>
  <c r="O9" i="7"/>
  <c r="E11" i="7"/>
  <c r="G11" i="7"/>
  <c r="I11" i="7"/>
  <c r="M11" i="7"/>
  <c r="Q17" i="7"/>
  <c r="E19" i="7"/>
  <c r="G19" i="7"/>
  <c r="M19" i="7"/>
  <c r="O19" i="7"/>
  <c r="Q19" i="7"/>
  <c r="O27" i="7"/>
  <c r="M28" i="7"/>
  <c r="O28" i="7"/>
  <c r="M29" i="7"/>
  <c r="O29" i="7"/>
  <c r="Q29" i="7"/>
  <c r="O30" i="7"/>
  <c r="M31" i="7"/>
  <c r="O31" i="7"/>
  <c r="O32" i="7"/>
  <c r="M33" i="7"/>
  <c r="M34" i="7"/>
  <c r="O34" i="7"/>
  <c r="M36" i="7"/>
  <c r="O36" i="7"/>
  <c r="M37" i="7"/>
  <c r="O37" i="7"/>
  <c r="K38" i="7"/>
  <c r="M38" i="7"/>
  <c r="O38" i="7"/>
  <c r="M40" i="7"/>
  <c r="M41" i="7"/>
  <c r="O42" i="7"/>
  <c r="K43" i="7"/>
  <c r="M43" i="7"/>
  <c r="S43" i="7"/>
  <c r="AA29" i="20" l="1"/>
  <c r="R45" i="25"/>
  <c r="R46" i="25" s="1"/>
  <c r="Q46" i="25"/>
  <c r="J45" i="25"/>
  <c r="J46" i="25" s="1"/>
  <c r="I46" i="25"/>
  <c r="N45" i="25"/>
  <c r="N46" i="25" s="1"/>
  <c r="M46" i="25"/>
  <c r="V45" i="25"/>
  <c r="V46" i="25" s="1"/>
  <c r="U46" i="25"/>
  <c r="K7" i="7"/>
  <c r="M32" i="7"/>
  <c r="K9" i="7"/>
  <c r="K33" i="7"/>
  <c r="K34" i="7"/>
  <c r="K29" i="7"/>
  <c r="M42" i="7"/>
  <c r="K37" i="7"/>
  <c r="O35" i="7"/>
  <c r="S29" i="7"/>
  <c r="K40" i="7"/>
  <c r="M22" i="7"/>
  <c r="K11" i="7"/>
  <c r="K31" i="7"/>
  <c r="M35" i="7"/>
  <c r="S17" i="7"/>
  <c r="K41" i="7"/>
  <c r="K42" i="7"/>
  <c r="O40" i="7"/>
  <c r="O41" i="7"/>
  <c r="K35" i="7"/>
  <c r="O33" i="7"/>
  <c r="S32" i="7"/>
  <c r="Q9" i="7"/>
  <c r="M17" i="7"/>
  <c r="O11" i="7"/>
  <c r="S28" i="7"/>
  <c r="S19" i="7"/>
  <c r="S9" i="7"/>
  <c r="K5" i="7"/>
  <c r="I5" i="7"/>
  <c r="O17" i="7"/>
  <c r="M30" i="7"/>
  <c r="O7" i="7"/>
  <c r="M27" i="7"/>
  <c r="K30" i="7"/>
  <c r="K22" i="7" l="1"/>
  <c r="K32" i="7"/>
  <c r="K27" i="7"/>
  <c r="K28" i="7"/>
  <c r="O22" i="7"/>
  <c r="S37" i="7"/>
  <c r="Q37" i="7"/>
  <c r="K36" i="7"/>
  <c r="Q28" i="7"/>
  <c r="Q43" i="7"/>
  <c r="O43" i="7"/>
  <c r="Q5" i="7"/>
  <c r="S5" i="7"/>
  <c r="Q32" i="7"/>
  <c r="Q42" i="7" l="1"/>
  <c r="S42" i="7"/>
  <c r="Q38" i="7"/>
  <c r="S38" i="7"/>
  <c r="Q34" i="7"/>
  <c r="S34" i="7"/>
  <c r="S35" i="7"/>
  <c r="Q35" i="7"/>
  <c r="Q30" i="7"/>
  <c r="S30" i="7"/>
  <c r="Q4" i="7"/>
  <c r="S4" i="7"/>
  <c r="S31" i="7"/>
  <c r="Q31" i="7"/>
  <c r="Q27" i="7"/>
  <c r="S27" i="7"/>
  <c r="S11" i="7"/>
  <c r="Q7" i="7"/>
  <c r="S7" i="7"/>
  <c r="Q41" i="7" l="1"/>
  <c r="S41" i="7"/>
  <c r="Q33" i="7"/>
  <c r="S33" i="7"/>
  <c r="Q36" i="7"/>
  <c r="S36" i="7"/>
  <c r="Q11" i="7"/>
  <c r="S22" i="7"/>
  <c r="Q22" i="7" l="1"/>
  <c r="Q40" i="7"/>
  <c r="S40" i="7"/>
  <c r="BJ39" i="4" l="1"/>
  <c r="BJ23" i="4"/>
  <c r="BJ13" i="4"/>
  <c r="BJ4" i="4"/>
  <c r="BN4" i="4" l="1"/>
  <c r="BN23" i="4"/>
  <c r="BN39" i="4"/>
  <c r="BN13" i="4"/>
  <c r="BJ22" i="4"/>
  <c r="BJ3" i="4"/>
  <c r="BJ56" i="4"/>
  <c r="BJ71" i="4"/>
  <c r="BJ63" i="4"/>
  <c r="BJ38" i="4"/>
  <c r="BN38" i="4" l="1"/>
  <c r="BN3" i="4"/>
  <c r="BN22" i="4"/>
  <c r="BJ46" i="4"/>
  <c r="BJ47" i="4" l="1"/>
  <c r="BN46" i="4"/>
  <c r="BG62" i="4" l="1"/>
  <c r="BG55" i="4"/>
  <c r="BK50" i="4"/>
  <c r="BG39" i="4"/>
  <c r="BG23" i="4"/>
  <c r="BG13" i="4"/>
  <c r="BG4" i="4"/>
  <c r="BK23" i="4" l="1"/>
  <c r="BK13" i="4"/>
  <c r="BK4" i="4"/>
  <c r="BK31" i="4"/>
  <c r="BG38" i="4"/>
  <c r="BK39" i="4"/>
  <c r="BG71" i="4"/>
  <c r="BG63" i="4"/>
  <c r="BG22" i="4"/>
  <c r="BG3" i="4"/>
  <c r="BG56" i="4"/>
  <c r="BK3" i="4" l="1"/>
  <c r="BK38" i="4"/>
  <c r="BK22" i="4"/>
  <c r="BG46" i="4"/>
  <c r="BD62" i="4"/>
  <c r="BD55" i="4"/>
  <c r="BD39" i="4"/>
  <c r="BR39" i="4" s="1"/>
  <c r="BD23" i="4"/>
  <c r="BR23" i="4" s="1"/>
  <c r="BD13" i="4"/>
  <c r="BR13" i="4" s="1"/>
  <c r="BD4" i="4"/>
  <c r="BR4" i="4" s="1"/>
  <c r="BH4" i="4" l="1"/>
  <c r="BH13" i="4"/>
  <c r="BH23" i="4"/>
  <c r="BH39" i="4"/>
  <c r="BH31" i="4"/>
  <c r="BK46" i="4"/>
  <c r="BG47" i="4"/>
  <c r="BD38" i="4"/>
  <c r="BR38" i="4" s="1"/>
  <c r="BD71" i="4"/>
  <c r="BD63" i="4"/>
  <c r="BD22" i="4"/>
  <c r="BR22" i="4" s="1"/>
  <c r="BD3" i="4"/>
  <c r="BR3" i="4" s="1"/>
  <c r="BD56" i="4"/>
  <c r="BH3" i="4" l="1"/>
  <c r="BH38" i="4"/>
  <c r="BH22" i="4"/>
  <c r="BD46" i="4"/>
  <c r="BR46" i="4" s="1"/>
  <c r="BD47" i="4" l="1"/>
  <c r="BH46" i="4"/>
  <c r="BA23" i="4" l="1"/>
  <c r="BO23" i="4" l="1"/>
  <c r="BE23" i="4"/>
  <c r="BA62" i="4"/>
  <c r="BA55" i="4"/>
  <c r="BA39" i="4"/>
  <c r="BA13" i="4"/>
  <c r="BA4" i="4"/>
  <c r="BO39" i="4" l="1"/>
  <c r="BO4" i="4"/>
  <c r="BO13" i="4"/>
  <c r="BE13" i="4"/>
  <c r="BE4" i="4"/>
  <c r="BE39" i="4"/>
  <c r="BE31" i="4"/>
  <c r="BA22" i="4"/>
  <c r="BA38" i="4"/>
  <c r="BA71" i="4"/>
  <c r="BA63" i="4"/>
  <c r="BA56" i="4"/>
  <c r="BA3" i="4"/>
  <c r="BO22" i="4" l="1"/>
  <c r="BO3" i="4"/>
  <c r="BO38" i="4"/>
  <c r="BE3" i="4"/>
  <c r="BE38" i="4"/>
  <c r="BE22" i="4"/>
  <c r="BA46" i="4"/>
  <c r="AX4" i="4"/>
  <c r="AX39" i="4"/>
  <c r="AX23" i="4"/>
  <c r="AX13" i="4"/>
  <c r="BL13" i="4" l="1"/>
  <c r="BL39" i="4"/>
  <c r="BL4" i="4"/>
  <c r="BL23" i="4"/>
  <c r="BO46" i="4"/>
  <c r="BB4" i="4"/>
  <c r="BB13" i="4"/>
  <c r="BB23" i="4"/>
  <c r="BB39" i="4"/>
  <c r="BB31" i="4"/>
  <c r="BA47" i="4"/>
  <c r="BE46" i="4"/>
  <c r="AX38" i="4"/>
  <c r="AX71" i="4"/>
  <c r="AX63" i="4"/>
  <c r="AX22" i="4"/>
  <c r="AX3" i="4"/>
  <c r="BL3" i="4" l="1"/>
  <c r="BL22" i="4"/>
  <c r="BL38" i="4"/>
  <c r="BB38" i="4"/>
  <c r="BB3" i="4"/>
  <c r="BB22" i="4"/>
  <c r="AX46" i="4"/>
  <c r="BL46" i="4" l="1"/>
  <c r="AX47" i="4"/>
  <c r="BB46" i="4"/>
  <c r="AU56" i="4"/>
  <c r="AU71" i="4"/>
  <c r="AU63" i="4"/>
  <c r="AU23" i="4" l="1"/>
  <c r="AU39" i="4"/>
  <c r="AU13" i="4"/>
  <c r="AU4" i="4"/>
  <c r="BI13" i="4" l="1"/>
  <c r="BI4" i="4"/>
  <c r="BI39" i="4"/>
  <c r="BI23" i="4"/>
  <c r="AY13" i="4"/>
  <c r="AY4" i="4"/>
  <c r="AY39" i="4"/>
  <c r="AY23" i="4"/>
  <c r="AY31" i="4"/>
  <c r="AU3" i="4"/>
  <c r="AU38" i="4"/>
  <c r="AU22" i="4"/>
  <c r="BI22" i="4" l="1"/>
  <c r="BI3" i="4"/>
  <c r="BI38" i="4"/>
  <c r="AY3" i="4"/>
  <c r="AY38" i="4"/>
  <c r="AY22" i="4"/>
  <c r="AU46" i="4"/>
  <c r="AR39" i="4"/>
  <c r="AV31" i="4"/>
  <c r="AR23" i="4"/>
  <c r="AR13" i="4"/>
  <c r="AR4" i="4"/>
  <c r="AV39" i="4" l="1"/>
  <c r="BF39" i="4"/>
  <c r="AV4" i="4"/>
  <c r="BF4" i="4"/>
  <c r="AV23" i="4"/>
  <c r="BF23" i="4"/>
  <c r="AV13" i="4"/>
  <c r="BF13" i="4"/>
  <c r="BI46" i="4"/>
  <c r="AU47" i="4"/>
  <c r="AY46" i="4"/>
  <c r="AR38" i="4"/>
  <c r="AR56" i="4"/>
  <c r="AR71" i="4"/>
  <c r="AR63" i="4"/>
  <c r="AR3" i="4"/>
  <c r="AR22" i="4"/>
  <c r="AV22" i="4" l="1"/>
  <c r="BF22" i="4"/>
  <c r="AV3" i="4"/>
  <c r="BF3" i="4"/>
  <c r="AV38" i="4"/>
  <c r="BF38" i="4"/>
  <c r="AR46" i="4"/>
  <c r="AV46" i="4" l="1"/>
  <c r="BF46" i="4"/>
  <c r="AR47" i="4"/>
  <c r="AO71" i="4" l="1"/>
  <c r="AO56" i="4"/>
  <c r="AO63" i="4"/>
  <c r="AO39" i="4" l="1"/>
  <c r="AO23" i="4"/>
  <c r="AO13" i="4"/>
  <c r="AO4" i="4"/>
  <c r="BC13" i="4" l="1"/>
  <c r="BC23" i="4"/>
  <c r="BC4" i="4"/>
  <c r="BC39" i="4"/>
  <c r="AS4" i="4"/>
  <c r="AS13" i="4"/>
  <c r="AS23" i="4"/>
  <c r="AS31" i="4"/>
  <c r="AS39" i="4"/>
  <c r="AO38" i="4"/>
  <c r="AO22" i="4"/>
  <c r="AO3" i="4"/>
  <c r="BC22" i="4" l="1"/>
  <c r="BC3" i="4"/>
  <c r="BC38" i="4"/>
  <c r="AS38" i="4"/>
  <c r="AS3" i="4"/>
  <c r="AS22" i="4"/>
  <c r="AO46" i="4"/>
  <c r="BC46" i="4" l="1"/>
  <c r="AS46" i="4"/>
  <c r="AO47" i="4"/>
  <c r="AL39" i="4" l="1"/>
  <c r="AL23" i="4"/>
  <c r="AL13" i="4"/>
  <c r="AL4" i="4"/>
  <c r="AZ13" i="4" l="1"/>
  <c r="AZ23" i="4"/>
  <c r="AZ4" i="4"/>
  <c r="AZ39" i="4"/>
  <c r="AP13" i="4"/>
  <c r="AP31" i="4"/>
  <c r="AP4" i="4"/>
  <c r="AP23" i="4"/>
  <c r="AP39" i="4"/>
  <c r="AL38" i="4"/>
  <c r="AL22" i="4"/>
  <c r="AL3" i="4"/>
  <c r="AZ3" i="4" l="1"/>
  <c r="AZ22" i="4"/>
  <c r="AZ38" i="4"/>
  <c r="AP3" i="4"/>
  <c r="AP38" i="4"/>
  <c r="AP22" i="4"/>
  <c r="AL46" i="4"/>
  <c r="AZ46" i="4" l="1"/>
  <c r="AP46" i="4"/>
  <c r="AL47" i="4"/>
  <c r="AI39" i="4" l="1"/>
  <c r="AI23" i="4"/>
  <c r="AI13" i="4"/>
  <c r="AI4" i="4"/>
  <c r="AK4" i="4" l="1"/>
  <c r="AW4" i="4"/>
  <c r="AK23" i="4"/>
  <c r="AW23" i="4"/>
  <c r="AK13" i="4"/>
  <c r="AW13" i="4"/>
  <c r="AK39" i="4"/>
  <c r="AW39" i="4"/>
  <c r="AM4" i="4"/>
  <c r="AM31" i="4"/>
  <c r="AM13" i="4"/>
  <c r="AM23" i="4"/>
  <c r="AM39" i="4"/>
  <c r="AI38" i="4"/>
  <c r="AI22" i="4"/>
  <c r="AI3" i="4"/>
  <c r="AK3" i="4" l="1"/>
  <c r="AW3" i="4"/>
  <c r="AK38" i="4"/>
  <c r="AW38" i="4"/>
  <c r="AK22" i="4"/>
  <c r="AW22" i="4"/>
  <c r="AM22" i="4"/>
  <c r="AM3" i="4"/>
  <c r="AM38" i="4"/>
  <c r="AI46" i="4"/>
  <c r="AK46" i="4" l="1"/>
  <c r="AW46" i="4"/>
  <c r="AM46" i="4"/>
  <c r="AI47" i="4"/>
  <c r="AF39" i="4" l="1"/>
  <c r="AF23" i="4"/>
  <c r="AF13" i="4"/>
  <c r="AF4" i="4"/>
  <c r="AH4" i="4" l="1"/>
  <c r="AT4" i="4"/>
  <c r="AH13" i="4"/>
  <c r="AT13" i="4"/>
  <c r="AH23" i="4"/>
  <c r="AT23" i="4"/>
  <c r="AH39" i="4"/>
  <c r="AT39" i="4"/>
  <c r="AJ13" i="4"/>
  <c r="AJ23" i="4"/>
  <c r="AJ31" i="4"/>
  <c r="AJ4" i="4"/>
  <c r="AJ39" i="4"/>
  <c r="AF38" i="4"/>
  <c r="AF22" i="4"/>
  <c r="AF3" i="4"/>
  <c r="AH22" i="4" l="1"/>
  <c r="AT22" i="4"/>
  <c r="AH38" i="4"/>
  <c r="AT38" i="4"/>
  <c r="AH3" i="4"/>
  <c r="AT3" i="4"/>
  <c r="AJ22" i="4"/>
  <c r="AJ3" i="4"/>
  <c r="AJ38" i="4"/>
  <c r="AF46" i="4"/>
  <c r="AH46" i="4" l="1"/>
  <c r="AT46" i="4"/>
  <c r="AJ46" i="4"/>
  <c r="AF47" i="4"/>
  <c r="X38" i="4" l="1"/>
  <c r="AC39" i="4"/>
  <c r="AC23" i="4"/>
  <c r="AC13" i="4"/>
  <c r="AC4" i="4"/>
  <c r="AE13" i="4" l="1"/>
  <c r="AQ13" i="4"/>
  <c r="AE39" i="4"/>
  <c r="AQ39" i="4"/>
  <c r="AE4" i="4"/>
  <c r="AQ4" i="4"/>
  <c r="AE23" i="4"/>
  <c r="AQ23" i="4"/>
  <c r="AG13" i="4"/>
  <c r="X22" i="4"/>
  <c r="AG23" i="4"/>
  <c r="AG39" i="4"/>
  <c r="AG4" i="4"/>
  <c r="AG31" i="4"/>
  <c r="AC38" i="4"/>
  <c r="AC22" i="4"/>
  <c r="AC3" i="4"/>
  <c r="AE22" i="4" l="1"/>
  <c r="AQ22" i="4"/>
  <c r="AE38" i="4"/>
  <c r="AQ38" i="4"/>
  <c r="AE3" i="4"/>
  <c r="AQ3" i="4"/>
  <c r="X46" i="4"/>
  <c r="AG38" i="4"/>
  <c r="AG3" i="4"/>
  <c r="AG22" i="4"/>
  <c r="T47" i="4"/>
  <c r="W47" i="4"/>
  <c r="AC46" i="4"/>
  <c r="AE46" i="4" l="1"/>
  <c r="AQ46" i="4"/>
  <c r="AG46" i="4"/>
  <c r="AC47" i="4"/>
  <c r="Z39" i="4"/>
  <c r="Z4" i="4"/>
  <c r="Z13" i="4"/>
  <c r="Z23" i="4"/>
  <c r="AB23" i="4" l="1"/>
  <c r="AN23" i="4"/>
  <c r="AB4" i="4"/>
  <c r="AN4" i="4"/>
  <c r="AB13" i="4"/>
  <c r="AN13" i="4"/>
  <c r="AB39" i="4"/>
  <c r="AN39" i="4"/>
  <c r="AA4" i="4"/>
  <c r="AD4" i="4"/>
  <c r="AA23" i="4"/>
  <c r="AD23" i="4"/>
  <c r="AA13" i="4"/>
  <c r="AD13" i="4"/>
  <c r="AA39" i="4"/>
  <c r="AD39" i="4"/>
  <c r="AA31" i="4"/>
  <c r="AD31" i="4"/>
  <c r="Z38" i="4"/>
  <c r="Z22" i="4"/>
  <c r="Z3" i="4"/>
  <c r="AB38" i="4" l="1"/>
  <c r="AN38" i="4"/>
  <c r="AB22" i="4"/>
  <c r="AN22" i="4"/>
  <c r="AB3" i="4"/>
  <c r="AN3" i="4"/>
  <c r="AA3" i="4"/>
  <c r="AD3" i="4"/>
  <c r="AA22" i="4"/>
  <c r="AD22" i="4"/>
  <c r="AA38" i="4"/>
  <c r="AD38" i="4"/>
  <c r="Z46" i="4"/>
  <c r="AB46" i="4" l="1"/>
  <c r="AN46" i="4"/>
  <c r="AA46" i="4"/>
  <c r="AD46" i="4"/>
  <c r="Z47" i="4"/>
  <c r="J46" i="5"/>
  <c r="I24" i="5" l="1"/>
  <c r="G43" i="5"/>
  <c r="I43" i="5"/>
  <c r="I33" i="5"/>
  <c r="I27" i="5"/>
  <c r="I34" i="5"/>
  <c r="I18" i="5"/>
  <c r="I31" i="5"/>
  <c r="I12" i="5"/>
  <c r="I35" i="5"/>
  <c r="K26" i="5"/>
  <c r="M26" i="5"/>
  <c r="I30" i="5"/>
  <c r="I14" i="5"/>
  <c r="I25" i="5"/>
  <c r="I28" i="5"/>
  <c r="I6" i="5"/>
  <c r="I10" i="5"/>
  <c r="I22" i="5"/>
  <c r="I4" i="5"/>
  <c r="I42" i="5"/>
  <c r="I36" i="5"/>
  <c r="I40" i="5"/>
  <c r="I32" i="5"/>
  <c r="I16" i="5"/>
  <c r="I38" i="5"/>
  <c r="I41" i="5"/>
  <c r="I26" i="5"/>
  <c r="I8" i="5"/>
  <c r="I37" i="5"/>
  <c r="I29" i="5"/>
  <c r="K45" i="5"/>
  <c r="M45" i="5"/>
  <c r="E25" i="5"/>
  <c r="E32" i="5"/>
  <c r="E8" i="5"/>
  <c r="E26" i="5"/>
  <c r="E6" i="5"/>
  <c r="E38" i="5"/>
  <c r="E28" i="5"/>
  <c r="E34" i="5"/>
  <c r="E40" i="5"/>
  <c r="E27" i="5"/>
  <c r="E14" i="5"/>
  <c r="E35" i="5"/>
  <c r="E12" i="5"/>
  <c r="E33" i="5"/>
  <c r="E22" i="5"/>
  <c r="E29" i="5"/>
  <c r="E36" i="5"/>
  <c r="E41" i="5"/>
  <c r="E16" i="5"/>
  <c r="E30" i="5"/>
  <c r="E37" i="5"/>
  <c r="E42" i="5"/>
  <c r="E4" i="5"/>
  <c r="E24" i="5"/>
  <c r="E31" i="5"/>
  <c r="E10" i="5"/>
  <c r="E18" i="5"/>
  <c r="I45" i="5" l="1"/>
  <c r="F46" i="5"/>
  <c r="G14" i="5"/>
  <c r="G38" i="5"/>
  <c r="G10" i="5"/>
  <c r="G12" i="5"/>
  <c r="G37" i="5"/>
  <c r="G36" i="5"/>
  <c r="G27" i="5"/>
  <c r="G8" i="5"/>
  <c r="G16" i="5"/>
  <c r="G42" i="5"/>
  <c r="G6" i="5"/>
  <c r="G30" i="5"/>
  <c r="G31" i="5"/>
  <c r="G33" i="5"/>
  <c r="G26" i="5"/>
  <c r="G32" i="5"/>
  <c r="G4" i="5"/>
  <c r="G28" i="5"/>
  <c r="G18" i="5"/>
  <c r="G29" i="5"/>
  <c r="G41" i="5"/>
  <c r="G40" i="5"/>
  <c r="G22" i="5"/>
  <c r="G25" i="5"/>
  <c r="G35" i="5"/>
  <c r="G34" i="5"/>
  <c r="G24" i="5"/>
  <c r="D46" i="5"/>
  <c r="E45" i="5" l="1"/>
  <c r="G45" i="5"/>
  <c r="Z19" i="24" l="1"/>
  <c r="Z20" i="24" s="1"/>
  <c r="BY19" i="8"/>
  <c r="BX20" i="8"/>
  <c r="AD41" i="20" s="1"/>
  <c r="BZ19" i="8"/>
  <c r="BZ18" i="8" l="1"/>
  <c r="T18" i="7"/>
  <c r="AD39" i="20"/>
  <c r="AD62" i="20" s="1"/>
  <c r="Z18" i="24"/>
  <c r="BY18" i="8"/>
  <c r="Z4" i="25" l="1"/>
  <c r="Z5" i="25" s="1"/>
  <c r="BL45" i="10" l="1"/>
  <c r="Z68" i="18" s="1"/>
  <c r="BM4" i="10"/>
  <c r="BL5" i="10"/>
  <c r="BN4" i="10"/>
  <c r="Z27" i="18"/>
  <c r="Z45" i="25" l="1"/>
  <c r="Z46" i="25" s="1"/>
  <c r="BN45" i="10"/>
  <c r="BM45" i="10"/>
  <c r="N5" i="5"/>
  <c r="O4" i="5"/>
  <c r="N45" i="5"/>
  <c r="N46" i="5" s="1"/>
  <c r="BL46" i="10"/>
  <c r="Z74" i="18"/>
  <c r="Z28" i="18"/>
  <c r="E3" i="18"/>
  <c r="F3" i="18" s="1"/>
  <c r="Z69" i="18"/>
  <c r="Z115" i="18"/>
  <c r="E21" i="18"/>
  <c r="F21" i="18" s="1"/>
  <c r="G22" i="18" l="1"/>
  <c r="E22" i="18"/>
  <c r="E4" i="18"/>
  <c r="O45" i="5"/>
  <c r="Z116" i="18"/>
  <c r="K21" i="18"/>
  <c r="L21" i="18" s="1"/>
  <c r="K3" i="18"/>
  <c r="L3" i="18" s="1"/>
  <c r="Z75" i="18"/>
  <c r="K22" i="18" l="1"/>
  <c r="K4" i="18"/>
</calcChain>
</file>

<file path=xl/sharedStrings.xml><?xml version="1.0" encoding="utf-8"?>
<sst xmlns="http://schemas.openxmlformats.org/spreadsheetml/2006/main" count="2446" uniqueCount="464">
  <si>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</si>
  <si>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</si>
  <si>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</si>
  <si>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</si>
  <si>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</si>
  <si>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YoY</t>
    <phoneticPr fontId="3" type="noConversion"/>
  </si>
  <si>
    <t>2Q18</t>
    <phoneticPr fontId="3" type="noConversion"/>
  </si>
  <si>
    <t>QoQ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</si>
  <si>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</si>
  <si>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</si>
  <si>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</si>
  <si>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</si>
  <si>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</si>
  <si>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</si>
  <si>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yoy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</si>
  <si>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</si>
  <si>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</si>
  <si>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</si>
  <si>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</si>
  <si>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</si>
  <si>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</si>
  <si>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</si>
  <si>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</si>
  <si>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</si>
  <si>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</si>
  <si>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</si>
  <si>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</si>
  <si>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</si>
  <si>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</si>
  <si>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Sales</t>
    <phoneticPr fontId="3" type="noConversion"/>
  </si>
  <si>
    <t>-</t>
    <phoneticPr fontId="3" type="noConversion"/>
  </si>
  <si>
    <t>SG&amp;A</t>
    <phoneticPr fontId="3" type="noConversion"/>
  </si>
  <si>
    <t>TB</t>
    <phoneticPr fontId="3" type="noConversion"/>
  </si>
  <si>
    <t>DA</t>
    <phoneticPr fontId="3" type="noConversion"/>
  </si>
  <si>
    <t>EBITDA</t>
    <phoneticPr fontId="3" type="noConversion"/>
  </si>
  <si>
    <t>CLASSYS</t>
    <phoneticPr fontId="3" type="noConversion"/>
  </si>
  <si>
    <t>Domestic</t>
    <phoneticPr fontId="3" type="noConversion"/>
  </si>
  <si>
    <t>Cluederm</t>
    <phoneticPr fontId="3" type="noConversion"/>
  </si>
  <si>
    <t>Consumables</t>
    <phoneticPr fontId="3" type="noConversion"/>
  </si>
  <si>
    <t>Total</t>
    <phoneticPr fontId="3" type="noConversion"/>
  </si>
  <si>
    <t>Brazil</t>
    <phoneticPr fontId="3" type="noConversion"/>
  </si>
  <si>
    <t>unit: KRW</t>
    <phoneticPr fontId="3" type="noConversion"/>
  </si>
  <si>
    <t>QoQ</t>
  </si>
  <si>
    <t>FY 2022</t>
    <phoneticPr fontId="3" type="noConversion"/>
  </si>
  <si>
    <t>FY 2021</t>
    <phoneticPr fontId="3" type="noConversion"/>
  </si>
  <si>
    <t>FY 2020</t>
    <phoneticPr fontId="3" type="noConversion"/>
  </si>
  <si>
    <t>FY 2019</t>
    <phoneticPr fontId="3" type="noConversion"/>
  </si>
  <si>
    <t>FY 2018</t>
    <phoneticPr fontId="3" type="noConversion"/>
  </si>
  <si>
    <t>FY 2017</t>
    <phoneticPr fontId="3" type="noConversion"/>
  </si>
  <si>
    <t>FY 2016</t>
    <phoneticPr fontId="3" type="noConversion"/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</si>
  <si>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</si>
  <si>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</si>
  <si>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</si>
  <si>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</si>
  <si>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</si>
  <si>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</si>
  <si>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</si>
  <si>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</si>
  <si>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　비유동자산</t>
    <phoneticPr fontId="3" type="noConversion"/>
  </si>
  <si>
    <t>Non-current assets</t>
    <phoneticPr fontId="3" type="noConversion"/>
  </si>
  <si>
    <t>당기손익-공정가치측정금융자산(비유동)</t>
    <phoneticPr fontId="3" type="noConversion"/>
  </si>
  <si>
    <t>Right-of-use assets</t>
    <phoneticPr fontId="3" type="noConversion"/>
  </si>
  <si>
    <t>부채</t>
    <phoneticPr fontId="3" type="noConversion"/>
  </si>
  <si>
    <t>　유동부채</t>
  </si>
  <si>
    <t>Current liabilities</t>
    <phoneticPr fontId="3" type="noConversion"/>
  </si>
  <si>
    <t>　　기타유동부채</t>
    <phoneticPr fontId="3" type="noConversion"/>
  </si>
  <si>
    <t>Other current liabilities</t>
    <phoneticPr fontId="3" type="noConversion"/>
  </si>
  <si>
    <t>　비유동부채</t>
    <phoneticPr fontId="3" type="noConversion"/>
  </si>
  <si>
    <t>Convertible bonds</t>
    <phoneticPr fontId="3" type="noConversion"/>
  </si>
  <si>
    <t>Non-current derivative liabilities</t>
    <phoneticPr fontId="3" type="noConversion"/>
  </si>
  <si>
    <t>자본</t>
    <phoneticPr fontId="3" type="noConversion"/>
  </si>
  <si>
    <t>　지배기업소유주지분</t>
    <phoneticPr fontId="3" type="noConversion"/>
  </si>
  <si>
    <t>Capital stock</t>
  </si>
  <si>
    <t>Capital surplus</t>
    <phoneticPr fontId="3" type="noConversion"/>
  </si>
  <si>
    <t>Retained earnings</t>
    <phoneticPr fontId="3" type="noConversion"/>
  </si>
  <si>
    <t>　비지배지분</t>
  </si>
  <si>
    <t>Non-controlling interests</t>
    <phoneticPr fontId="3" type="noConversion"/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</si>
  <si>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</si>
  <si>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</si>
  <si>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</si>
  <si>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</si>
  <si>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</si>
  <si>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</si>
  <si>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</si>
  <si>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</si>
  <si>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</si>
  <si>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</si>
  <si>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</si>
  <si>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</si>
  <si>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</si>
  <si>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</si>
  <si>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</si>
  <si>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</si>
  <si>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유동성장기차입금</t>
    <phoneticPr fontId="3" type="noConversion"/>
  </si>
  <si>
    <t>급여</t>
    <phoneticPr fontId="3" type="noConversion"/>
  </si>
  <si>
    <t>Salaries</t>
    <phoneticPr fontId="3" type="noConversion"/>
  </si>
  <si>
    <t>잡급</t>
  </si>
  <si>
    <t xml:space="preserve">Miscellaneous money </t>
    <phoneticPr fontId="3" type="noConversion"/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</si>
  <si>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</si>
  <si>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</si>
  <si>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</si>
  <si>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세금과공과</t>
    <phoneticPr fontId="3" type="noConversion"/>
  </si>
  <si>
    <t>감가상각비</t>
    <phoneticPr fontId="3" type="noConversion"/>
  </si>
  <si>
    <t>Depreciation</t>
    <phoneticPr fontId="3" type="noConversion"/>
  </si>
  <si>
    <t>Rent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</si>
  <si>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</si>
  <si>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</si>
  <si>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</si>
  <si>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</si>
  <si>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</si>
  <si>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판매보증비</t>
  </si>
  <si>
    <t>Warranty expenses</t>
    <phoneticPr fontId="3" type="noConversion"/>
  </si>
  <si>
    <t>회의비</t>
    <phoneticPr fontId="3" type="noConversion"/>
  </si>
  <si>
    <t>3Q23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</si>
  <si>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</si>
  <si>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</si>
  <si>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</si>
  <si>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</si>
  <si>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</si>
  <si>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Gross profit</t>
    <phoneticPr fontId="3" type="noConversion"/>
  </si>
  <si>
    <t>Operating profit</t>
    <phoneticPr fontId="3" type="noConversion"/>
  </si>
  <si>
    <t>Compensation Expenses Associated With Stock Options</t>
    <phoneticPr fontId="3" type="noConversion"/>
  </si>
  <si>
    <t>Employee Benefits</t>
    <phoneticPr fontId="3" type="noConversion"/>
  </si>
  <si>
    <t>Communication Expenses</t>
    <phoneticPr fontId="3" type="noConversion"/>
  </si>
  <si>
    <t>Water, Light and Heating Expenses</t>
    <phoneticPr fontId="3" type="noConversion"/>
  </si>
  <si>
    <t>Repairs and Maintenance Expenses</t>
    <phoneticPr fontId="3" type="noConversion"/>
  </si>
  <si>
    <t>Insurance Premium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</si>
  <si>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</si>
  <si>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</si>
  <si>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</si>
  <si>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Advertisement</t>
    <phoneticPr fontId="3" type="noConversion"/>
  </si>
  <si>
    <t>Commission</t>
    <phoneticPr fontId="3" type="noConversion"/>
  </si>
  <si>
    <t>Finished Goods</t>
    <phoneticPr fontId="3" type="noConversion"/>
  </si>
  <si>
    <t>Work in Process</t>
  </si>
  <si>
    <t>Short-Term Financial Instruments</t>
  </si>
  <si>
    <t>Other Current Assets</t>
  </si>
  <si>
    <t>Other Financial Assets</t>
  </si>
  <si>
    <t>Property, Plant and Equipment</t>
  </si>
  <si>
    <t>Intangible Assets</t>
  </si>
  <si>
    <t>Other Non-Current Financial Assets</t>
  </si>
  <si>
    <t>Advance Payments</t>
  </si>
  <si>
    <t>Prepaid Expenses</t>
  </si>
  <si>
    <t>Current Portion of Long-Term Asset-Backed Debts</t>
  </si>
  <si>
    <t>3Q23</t>
  </si>
  <si>
    <t>YoY</t>
  </si>
  <si>
    <t>COGS</t>
  </si>
  <si>
    <t>(%)</t>
  </si>
  <si>
    <t>Gross profit</t>
  </si>
  <si>
    <t>SG&amp;A</t>
  </si>
  <si>
    <t>Operating profit</t>
  </si>
  <si>
    <t>EBITDA</t>
  </si>
  <si>
    <t>매출</t>
  </si>
  <si>
    <t>매출원가</t>
  </si>
  <si>
    <t>매출총이익</t>
  </si>
  <si>
    <t>판관비</t>
  </si>
  <si>
    <t>영업이익</t>
  </si>
  <si>
    <t>순이익</t>
  </si>
  <si>
    <t>Domestic</t>
  </si>
  <si>
    <t>Consumables</t>
  </si>
  <si>
    <t>Others</t>
  </si>
  <si>
    <t>Total</t>
  </si>
  <si>
    <t>Salaries</t>
  </si>
  <si>
    <t>(% of sales)　</t>
  </si>
  <si>
    <t>R&amp;D</t>
  </si>
  <si>
    <t>(% of sales)</t>
  </si>
  <si>
    <t>Advertisement</t>
  </si>
  <si>
    <t>Commissions</t>
  </si>
  <si>
    <t>Sales commission</t>
  </si>
  <si>
    <t>Depreciation</t>
  </si>
  <si>
    <r>
      <t>Employee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9"/>
        <color rgb="FF575757"/>
        <rFont val="맑은 고딕"/>
        <family val="3"/>
        <charset val="129"/>
      </rPr>
      <t>benefits</t>
    </r>
  </si>
  <si>
    <t>Warranty expenses</t>
  </si>
  <si>
    <t>Assets</t>
  </si>
  <si>
    <t>Current assets</t>
  </si>
  <si>
    <t>Cash &amp; cash equivalents</t>
  </si>
  <si>
    <t>Inventories</t>
  </si>
  <si>
    <t>Accounts receivables</t>
  </si>
  <si>
    <t>Non-current assets</t>
  </si>
  <si>
    <t>P.P.E.</t>
  </si>
  <si>
    <t>Invested properties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</si>
  <si>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</si>
  <si>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</si>
  <si>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</si>
  <si>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</si>
  <si>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</si>
  <si>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</si>
  <si>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</si>
  <si>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</si>
  <si>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</si>
  <si>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</si>
  <si>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</si>
  <si>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소모품</t>
  </si>
  <si>
    <t>기타</t>
  </si>
  <si>
    <t>총계</t>
  </si>
  <si>
    <t>클래시스
(메디칼 장비)</t>
    <phoneticPr fontId="3" type="noConversion"/>
  </si>
  <si>
    <t>CLASSYS
(medical Devices)</t>
    <phoneticPr fontId="3" type="noConversion"/>
  </si>
  <si>
    <t>클루덤
(에스테틱 장비)</t>
    <phoneticPr fontId="3" type="noConversion"/>
  </si>
  <si>
    <t>CLUEDERM
(Aesthetics Devices)</t>
    <phoneticPr fontId="3" type="noConversion"/>
  </si>
  <si>
    <t>SKEDERM
(Homecare products)</t>
    <phoneticPr fontId="3" type="noConversion"/>
  </si>
  <si>
    <t>스케덤
(홈케어 제품)</t>
    <phoneticPr fontId="3" type="noConversion"/>
  </si>
  <si>
    <t>기타
(임대)</t>
    <phoneticPr fontId="3" type="noConversion"/>
  </si>
  <si>
    <t>Others
(Rentals)</t>
    <phoneticPr fontId="3" type="noConversion"/>
  </si>
  <si>
    <t>급여</t>
  </si>
  <si>
    <t>(매출 대비 %)　</t>
  </si>
  <si>
    <t>경상연구개발비</t>
  </si>
  <si>
    <t>광고선전비</t>
  </si>
  <si>
    <t>감가상각비</t>
  </si>
  <si>
    <t>복리후생비</t>
  </si>
  <si>
    <t>자산</t>
  </si>
  <si>
    <t>유동자산</t>
  </si>
  <si>
    <t>현금성자산</t>
  </si>
  <si>
    <t>재고자산</t>
  </si>
  <si>
    <t>매출채권</t>
  </si>
  <si>
    <t>비유동자산</t>
  </si>
  <si>
    <t>유형자산</t>
  </si>
  <si>
    <t>투자부동산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</si>
  <si>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</si>
  <si>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</si>
  <si>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</si>
  <si>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</si>
  <si>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</si>
  <si>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</si>
  <si>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</si>
  <si>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</si>
  <si>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</si>
  <si>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</si>
  <si>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</si>
  <si>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</si>
  <si>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</si>
  <si>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2023년</t>
    <phoneticPr fontId="3" type="noConversion"/>
  </si>
  <si>
    <t>2022년</t>
    <phoneticPr fontId="3" type="noConversion"/>
  </si>
  <si>
    <t>2021년</t>
    <phoneticPr fontId="3" type="noConversion"/>
  </si>
  <si>
    <t>2020년</t>
    <phoneticPr fontId="3" type="noConversion"/>
  </si>
  <si>
    <t>2019년</t>
    <phoneticPr fontId="3" type="noConversion"/>
  </si>
  <si>
    <t>2018년</t>
    <phoneticPr fontId="3" type="noConversion"/>
  </si>
  <si>
    <t>2017년</t>
    <phoneticPr fontId="3" type="noConversion"/>
  </si>
  <si>
    <t>자본과부채총계</t>
    <phoneticPr fontId="3" type="noConversion"/>
  </si>
  <si>
    <t>Non-Current Liabilities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</si>
  <si>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</si>
  <si>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</si>
  <si>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</si>
  <si>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매출채권및기타채권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</si>
  <si>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</si>
  <si>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</si>
  <si>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</si>
  <si>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</si>
  <si>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</si>
  <si>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</si>
  <si>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</si>
  <si>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</si>
  <si>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</si>
  <si>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</si>
  <si>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</si>
  <si>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매입채무및기타채무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</si>
  <si>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</si>
  <si>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</si>
  <si>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</si>
  <si>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</si>
  <si>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충당부채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</si>
  <si>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</si>
  <si>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</si>
  <si>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</si>
  <si>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</si>
  <si>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파생상품부채</t>
    <phoneticPr fontId="3" type="noConversion"/>
  </si>
  <si>
    <t>전환사채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</si>
  <si>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</si>
  <si>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</si>
  <si>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</si>
  <si>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</si>
  <si>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</si>
  <si>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</si>
  <si>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</si>
  <si>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</si>
  <si>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</si>
  <si>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Income Statement_Quarterly</t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</si>
  <si>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</si>
  <si>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</si>
  <si>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</si>
  <si>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Traveling Expenses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</si>
  <si>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</si>
  <si>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</si>
  <si>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</si>
  <si>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</si>
  <si>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</si>
  <si>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</si>
  <si>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</si>
  <si>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</si>
  <si>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</si>
  <si>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</si>
  <si>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Supplies</t>
    <phoneticPr fontId="3" type="noConversion"/>
  </si>
  <si>
    <t>판매촉진비</t>
    <phoneticPr fontId="3" type="noConversion"/>
  </si>
  <si>
    <t>대손상각비</t>
    <phoneticPr fontId="3" type="noConversion"/>
  </si>
  <si>
    <t>Expenses of Allowance for Doubtful Accounts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</si>
  <si>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</si>
  <si>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</si>
  <si>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</si>
  <si>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무형고정자산상각</t>
    <phoneticPr fontId="3" type="noConversion"/>
  </si>
  <si>
    <t>Amortization of Other Intangible Assets</t>
    <phoneticPr fontId="3" type="noConversion"/>
  </si>
  <si>
    <t>견본비</t>
    <phoneticPr fontId="3" type="noConversion"/>
  </si>
  <si>
    <t>합 계</t>
    <phoneticPr fontId="3" type="noConversion"/>
  </si>
  <si>
    <t>Entertainment</t>
    <phoneticPr fontId="3" type="noConversion"/>
  </si>
  <si>
    <t>Taxes and Dues</t>
    <phoneticPr fontId="3" type="noConversion"/>
  </si>
  <si>
    <t>Training Expenses</t>
    <phoneticPr fontId="3" type="noConversion"/>
  </si>
  <si>
    <t>Office Expenses</t>
    <phoneticPr fontId="3" type="noConversion"/>
  </si>
  <si>
    <t>지급수수료</t>
    <phoneticPr fontId="3" type="noConversion"/>
  </si>
  <si>
    <t>Sales Promotion Expenses</t>
    <phoneticPr fontId="3" type="noConversion"/>
  </si>
  <si>
    <t xml:space="preserve">Sales commissions </t>
    <phoneticPr fontId="3" type="noConversion"/>
  </si>
  <si>
    <t>판매보증비</t>
    <phoneticPr fontId="3" type="noConversion"/>
  </si>
  <si>
    <t>Research &amp; Development</t>
    <phoneticPr fontId="3" type="noConversion"/>
  </si>
  <si>
    <t>Vehicle Maintenance Expenses</t>
    <phoneticPr fontId="3" type="noConversion"/>
  </si>
  <si>
    <t>Transportation Expenses</t>
    <phoneticPr fontId="3" type="noConversion"/>
  </si>
  <si>
    <t>SG&amp;A_Annually</t>
  </si>
  <si>
    <t>SG&amp;A_Quarterly</t>
  </si>
  <si>
    <t>4Q23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</si>
  <si>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</si>
  <si>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</si>
  <si>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</si>
  <si>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(매출 대비 %)</t>
  </si>
  <si>
    <t>(매출 대비 %)</t>
    <phoneticPr fontId="3" type="noConversion"/>
  </si>
  <si>
    <t>(% of sales)</t>
    <phoneticPr fontId="3" type="noConversion"/>
  </si>
  <si>
    <t>Balance Sheet_Annually</t>
    <phoneticPr fontId="3" type="noConversion"/>
  </si>
  <si>
    <t>FY 2023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</si>
  <si>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</si>
  <si>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</si>
  <si>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</si>
  <si>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</si>
  <si>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</si>
  <si>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</si>
  <si>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</si>
  <si>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</si>
  <si>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</si>
  <si>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</si>
  <si>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</si>
  <si>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</si>
  <si>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</si>
  <si>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</si>
  <si>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</si>
  <si>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</si>
  <si>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법인세차감전순이익</t>
    <phoneticPr fontId="3" type="noConversion"/>
  </si>
  <si>
    <t>법인세비용</t>
  </si>
  <si>
    <t>법인세비용</t>
    <phoneticPr fontId="3" type="noConversion"/>
  </si>
  <si>
    <t>SKEDERM / SHURINK RX</t>
    <phoneticPr fontId="3" type="noConversion"/>
  </si>
  <si>
    <t>3) Sales by Brands %</t>
    <phoneticPr fontId="3" type="noConversion"/>
  </si>
  <si>
    <t>클래시스</t>
    <phoneticPr fontId="3" type="noConversion"/>
  </si>
  <si>
    <t>수출</t>
    <phoneticPr fontId="3" type="noConversion"/>
  </si>
  <si>
    <t>내수</t>
    <phoneticPr fontId="3" type="noConversion"/>
  </si>
  <si>
    <t>클루덤</t>
    <phoneticPr fontId="3" type="noConversion"/>
  </si>
  <si>
    <t>소모품</t>
    <phoneticPr fontId="3" type="noConversion"/>
  </si>
  <si>
    <t>스케덤/슈링크RX</t>
    <phoneticPr fontId="3" type="noConversion"/>
  </si>
  <si>
    <t>임대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</si>
  <si>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</si>
  <si>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</si>
  <si>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</si>
  <si>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Back Data</t>
    <phoneticPr fontId="3" type="noConversion"/>
  </si>
  <si>
    <t>2Q 누적</t>
    <phoneticPr fontId="3" type="noConversion"/>
  </si>
  <si>
    <t>3Q 누적</t>
    <phoneticPr fontId="3" type="noConversion"/>
  </si>
  <si>
    <t>합계</t>
    <phoneticPr fontId="3" type="noConversion"/>
  </si>
  <si>
    <t>퇴직급여</t>
  </si>
  <si>
    <t>주식보상비용</t>
  </si>
  <si>
    <t>여비교통비</t>
  </si>
  <si>
    <t>접대비</t>
  </si>
  <si>
    <t>통신비</t>
  </si>
  <si>
    <t>수도광열비</t>
  </si>
  <si>
    <t>세금과공과</t>
  </si>
  <si>
    <t>지급임차료</t>
  </si>
  <si>
    <t>수선비</t>
  </si>
  <si>
    <t>보험료</t>
  </si>
  <si>
    <t>차량유지비</t>
  </si>
  <si>
    <t>운반비</t>
  </si>
  <si>
    <t>교육훈련비</t>
  </si>
  <si>
    <t>도서인쇄비</t>
  </si>
  <si>
    <t>사무용품비</t>
  </si>
  <si>
    <t>판매촉진비</t>
  </si>
  <si>
    <t>대손상각비</t>
  </si>
  <si>
    <t>수출제비용</t>
  </si>
  <si>
    <t>무형고정자산상각</t>
  </si>
  <si>
    <t>견본비</t>
  </si>
  <si>
    <t>회의비</t>
  </si>
  <si>
    <t>4Q23</t>
  </si>
  <si>
    <t xml:space="preserve">단위: </t>
  </si>
  <si>
    <t>-</t>
    <phoneticPr fontId="3" type="noConversion"/>
  </si>
  <si>
    <t>2Q18 YTD</t>
    <phoneticPr fontId="3" type="noConversion"/>
  </si>
  <si>
    <t>3Q18 YTD</t>
    <phoneticPr fontId="3" type="noConversion"/>
  </si>
  <si>
    <t>4Q18 YTD</t>
    <phoneticPr fontId="3" type="noConversion"/>
  </si>
  <si>
    <t>1Q19</t>
  </si>
  <si>
    <t>2Q19 YTD</t>
  </si>
  <si>
    <t>3Q19 YTD</t>
  </si>
  <si>
    <t>4Q19 YTD</t>
  </si>
  <si>
    <t>1Q20</t>
  </si>
  <si>
    <t>2Q20 YTD</t>
  </si>
  <si>
    <t>3Q20 YTD</t>
  </si>
  <si>
    <t>4Q20 YTD</t>
  </si>
  <si>
    <t>1Q21</t>
  </si>
  <si>
    <t>2Q21 YTD</t>
  </si>
  <si>
    <t>3Q21 YTD</t>
  </si>
  <si>
    <t>4Q21 YTD</t>
  </si>
  <si>
    <t>1Q22</t>
  </si>
  <si>
    <t>2Q22 YTD</t>
  </si>
  <si>
    <t>3Q22 YTD</t>
  </si>
  <si>
    <t>4Q22 YTD</t>
  </si>
  <si>
    <t>1Q23</t>
  </si>
  <si>
    <t>2Q23 YTD</t>
  </si>
  <si>
    <t>3Q23 YTD</t>
  </si>
  <si>
    <t>4Q23 YTD</t>
  </si>
  <si>
    <t>Income Statement_Year To Date</t>
    <phoneticPr fontId="3" type="noConversion"/>
  </si>
  <si>
    <t>SG&amp;A_Quarter Year To Date</t>
    <phoneticPr fontId="3" type="noConversion"/>
  </si>
  <si>
    <t>1Q</t>
    <phoneticPr fontId="3" type="noConversion"/>
  </si>
  <si>
    <t>Income Statement_Annually</t>
    <phoneticPr fontId="3" type="noConversion"/>
  </si>
  <si>
    <t>1) Condensed I/S_Annually</t>
    <phoneticPr fontId="3" type="noConversion"/>
  </si>
  <si>
    <t>-</t>
    <phoneticPr fontId="3" type="noConversion"/>
  </si>
  <si>
    <t>(단위 : 십억원)</t>
    <phoneticPr fontId="3" type="noConversion"/>
  </si>
  <si>
    <t>Total Liabilities</t>
    <phoneticPr fontId="3" type="noConversion"/>
  </si>
  <si>
    <t>1Q24</t>
    <phoneticPr fontId="3" type="noConversion"/>
  </si>
  <si>
    <t>1Q24</t>
  </si>
  <si>
    <t>%</t>
  </si>
  <si>
    <t>Revenue</t>
    <phoneticPr fontId="3" type="noConversion"/>
  </si>
  <si>
    <t>Net Income Before Income Tax</t>
    <phoneticPr fontId="3" type="noConversion"/>
  </si>
  <si>
    <t xml:space="preserve">Income Tax Expenses </t>
    <phoneticPr fontId="3" type="noConversion"/>
  </si>
  <si>
    <t>Net Income</t>
    <phoneticPr fontId="3" type="noConversion"/>
  </si>
  <si>
    <t>Overseas</t>
  </si>
  <si>
    <t>Total Overseas</t>
  </si>
  <si>
    <t>Total Overseas</t>
    <phoneticPr fontId="3" type="noConversion"/>
  </si>
  <si>
    <t>Total Domestic</t>
  </si>
  <si>
    <t>Total Domestic</t>
    <phoneticPr fontId="3" type="noConversion"/>
  </si>
  <si>
    <t>CLASSYS</t>
  </si>
  <si>
    <t>Cluederm</t>
  </si>
  <si>
    <t>Rentals</t>
  </si>
  <si>
    <t>SKEDERM/SHURINK RX</t>
    <phoneticPr fontId="3" type="noConversion"/>
  </si>
  <si>
    <t>￦/$</t>
    <phoneticPr fontId="3" type="noConversion"/>
  </si>
  <si>
    <t>원/달러 환율</t>
    <phoneticPr fontId="3" type="noConversion"/>
  </si>
  <si>
    <t>Cash &amp; Cash Equivalents</t>
    <phoneticPr fontId="3" type="noConversion"/>
  </si>
  <si>
    <t xml:space="preserve">Fair Value Through Profit or Loss </t>
    <phoneticPr fontId="3" type="noConversion"/>
  </si>
  <si>
    <t xml:space="preserve">Accounts Receivable and Other 
Receivables </t>
    <phoneticPr fontId="3" type="noConversion"/>
  </si>
  <si>
    <t xml:space="preserve">Current Income Tax Assets </t>
    <phoneticPr fontId="3" type="noConversion"/>
  </si>
  <si>
    <t>Long-Term Investments</t>
    <phoneticPr fontId="3" type="noConversion"/>
  </si>
  <si>
    <t xml:space="preserve"> Investment Property </t>
    <phoneticPr fontId="3" type="noConversion"/>
  </si>
  <si>
    <t xml:space="preserve">Deferred Income Tax Assets </t>
    <phoneticPr fontId="3" type="noConversion"/>
  </si>
  <si>
    <t>Accounts Payable and Other Liabilities</t>
    <phoneticPr fontId="3" type="noConversion"/>
  </si>
  <si>
    <t>Current Income Tax Liabilities</t>
    <phoneticPr fontId="3" type="noConversion"/>
  </si>
  <si>
    <t xml:space="preserve">Other Financial Liabilities </t>
    <phoneticPr fontId="3" type="noConversion"/>
  </si>
  <si>
    <t>Other Current Liabilities</t>
    <phoneticPr fontId="3" type="noConversion"/>
  </si>
  <si>
    <t>Lease</t>
    <phoneticPr fontId="3" type="noConversion"/>
  </si>
  <si>
    <t>Current Provision for Liabilities</t>
    <phoneticPr fontId="3" type="noConversion"/>
  </si>
  <si>
    <t>Long-Term Debt</t>
    <phoneticPr fontId="3" type="noConversion"/>
  </si>
  <si>
    <t>Other Non-Current Financial Liabilities</t>
    <phoneticPr fontId="3" type="noConversion"/>
  </si>
  <si>
    <t xml:space="preserve">Current Portion of Short-Term Borrowings </t>
    <phoneticPr fontId="3" type="noConversion"/>
  </si>
  <si>
    <t>Non-Current Lease</t>
    <phoneticPr fontId="3" type="noConversion"/>
  </si>
  <si>
    <t>Deferred Income Tax Liabilities</t>
    <phoneticPr fontId="3" type="noConversion"/>
  </si>
  <si>
    <t>Equity Attributable to Owners of the Parent Company</t>
    <phoneticPr fontId="3" type="noConversion"/>
  </si>
  <si>
    <t>Total Equity</t>
    <phoneticPr fontId="3" type="noConversion"/>
  </si>
  <si>
    <t>Capital Adjustments</t>
    <phoneticPr fontId="3" type="noConversion"/>
  </si>
  <si>
    <t>Other Comprehensive Income Accumulated</t>
    <phoneticPr fontId="3" type="noConversion"/>
  </si>
  <si>
    <t>Total Liabilities and Equity</t>
    <phoneticPr fontId="3" type="noConversion"/>
  </si>
  <si>
    <t xml:space="preserve">Current Portion of Long-Term Borrowings </t>
    <phoneticPr fontId="3" type="noConversion"/>
  </si>
  <si>
    <t>Revenue</t>
  </si>
  <si>
    <t>Net Income Before Income Tax</t>
  </si>
  <si>
    <t xml:space="preserve">Income Tax Expenses </t>
  </si>
  <si>
    <t>Net Income</t>
  </si>
  <si>
    <t>Short-Term Financial Instruments</t>
    <phoneticPr fontId="3" type="noConversion"/>
  </si>
  <si>
    <t>유무형 감가상각비</t>
    <phoneticPr fontId="3" type="noConversion"/>
  </si>
  <si>
    <t>누적</t>
    <phoneticPr fontId="3" type="noConversion"/>
  </si>
  <si>
    <t>분기별</t>
    <phoneticPr fontId="3" type="noConversion"/>
  </si>
  <si>
    <t>당기순이익</t>
    <phoneticPr fontId="3" type="noConversion"/>
  </si>
  <si>
    <t>원/달러 환율*</t>
    <phoneticPr fontId="3" type="noConversion"/>
  </si>
  <si>
    <t>* 분기 평균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</si>
</sst>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_-* #,##0.0_-;\-* #,##0.0_-;_-* &quot;-&quot;_-;_-@_-"/>
    <numFmt numFmtId="165" formatCode="_-* #,##0.0_-;\-* #,##0.0_-;_-* &quot;-&quot;??_-;_-@_-"/>
    <numFmt numFmtId="166" formatCode="#,##0_);[Red]\(#,##0\)"/>
    <numFmt numFmtId="167" formatCode="#,##0.00_);[Red]\(#,##0.00\)"/>
    <numFmt numFmtId="168" formatCode="#,##0.0_);[Red]\(#,##0.0\)"/>
    <numFmt numFmtId="169" formatCode="0.0%"/>
    <numFmt numFmtId="170" formatCode="0.0"/>
    <numFmt numFmtId="171" formatCode="0_);[Red]\(0\)"/>
    <numFmt numFmtId="172" formatCode="0.0%\p"/>
    <numFmt numFmtId="173" formatCode="0.0_);[Red]\(0.0\)"/>
    <numFmt numFmtId="174" formatCode="0.00_);[Red]\(0.00\)"/>
    <numFmt numFmtId="175" formatCode="#,##0.000_);[Red]\(#,##0.000\)"/>
    <numFmt numFmtId="176" formatCode="_-* #,##0.000_-;\-* #,##0.000_-;_-* &quot;-&quot;_-;_-@_-"/>
    <numFmt numFmtId="177" formatCode="#,##0.0000_);[Red]\(#,##0.0000\)"/>
  </numFmts>
  <fonts count="72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9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9"/>
      <color theme="1"/>
      <name val="Calibri"/>
      <family val="3"/>
      <charset val="129"/>
      <scheme val="minor"/>
    </font>
    <font>
      <b/>
      <sz val="9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 tint="0.249977111117893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sz val="18"/>
      <name val="Arial"/>
      <family val="2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575757"/>
      <name val="맑은 고딕"/>
      <family val="3"/>
      <charset val="129"/>
    </font>
    <font>
      <sz val="10"/>
      <color rgb="FF2C2C2C"/>
      <name val="맑은 고딕"/>
      <family val="3"/>
      <charset val="129"/>
    </font>
    <font>
      <sz val="10"/>
      <color rgb="FF575757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10"/>
      <color rgb="FF2E3558"/>
      <name val="맑은 고딕"/>
      <family val="3"/>
      <charset val="129"/>
    </font>
    <font>
      <b/>
      <sz val="10"/>
      <color rgb="FF295E7E"/>
      <name val="맑은 고딕"/>
      <family val="3"/>
      <charset val="129"/>
    </font>
    <font>
      <b/>
      <sz val="8"/>
      <color rgb="FF2E3558"/>
      <name val="맑은 고딕"/>
      <family val="3"/>
      <charset val="129"/>
    </font>
    <font>
      <sz val="8"/>
      <color rgb="FF2E3558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10"/>
      <color rgb="FF2C2C2C"/>
      <name val="맑은 고딕"/>
      <family val="3"/>
      <charset val="129"/>
    </font>
    <font>
      <b/>
      <sz val="8"/>
      <color rgb="FF575757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10"/>
      <color rgb="FF2E3558"/>
      <name val="맑은 고딕"/>
      <family val="3"/>
      <charset val="129"/>
    </font>
    <font>
      <sz val="10"/>
      <color rgb="FF797979"/>
      <name val="맑은 고딕"/>
      <family val="3"/>
      <charset val="129"/>
    </font>
    <font>
      <b/>
      <sz val="10"/>
      <color theme="0"/>
      <name val="Calibri"/>
      <family val="3"/>
      <charset val="129"/>
      <scheme val="minor"/>
    </font>
    <font>
      <b/>
      <sz val="9"/>
      <color theme="0"/>
      <name val="Calibri"/>
      <family val="3"/>
      <charset val="129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name val="Calibri"/>
      <family val="3"/>
      <charset val="129"/>
      <scheme val="minor"/>
    </font>
    <font>
      <i/>
      <sz val="8"/>
      <color theme="1"/>
      <name val="Calibri"/>
      <family val="3"/>
      <charset val="129"/>
      <scheme val="minor"/>
    </font>
    <font>
      <sz val="9"/>
      <name val="맑은 고딕"/>
      <family val="3"/>
      <charset val="129"/>
    </font>
    <font>
      <sz val="10"/>
      <color theme="1"/>
      <name val="Calibri"/>
      <family val="2"/>
      <charset val="129"/>
      <scheme val="minor"/>
    </font>
    <font>
      <sz val="9"/>
      <color rgb="FF2C2C2C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Calibri"/>
      <family val="2"/>
      <charset val="129"/>
      <scheme val="minor"/>
    </font>
    <font>
      <sz val="9"/>
      <name val="Arial"/>
      <family val="2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b/>
      <i/>
      <sz val="9"/>
      <color theme="2" tint="-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 tint="0.49998474074526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i/>
      <sz val="9"/>
      <color theme="1"/>
      <name val="Calibri"/>
      <family val="3"/>
      <charset val="129"/>
      <scheme val="minor"/>
    </font>
    <font>
      <i/>
      <sz val="9"/>
      <name val="Calibri"/>
      <family val="3"/>
      <charset val="129"/>
      <scheme val="minor"/>
    </font>
    <font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rgb="FFFFFFFF"/>
      <name val="맑은 고딕"/>
      <family val="3"/>
      <charset val="129"/>
    </font>
    <font>
      <sz val="9"/>
      <color theme="0" tint="-0.499984740745262"/>
      <name val="Calibri"/>
      <family val="3"/>
      <charset val="129"/>
      <scheme val="minor"/>
    </font>
    <font>
      <sz val="9"/>
      <color rgb="FFFF0000"/>
      <name val="Calibri"/>
      <family val="3"/>
      <charset val="129"/>
      <scheme val="minor"/>
    </font>
    <font>
      <sz val="11"/>
      <color theme="0"/>
      <name val="Calibri"/>
      <family val="2"/>
      <charset val="129"/>
      <scheme val="minor"/>
    </font>
    <font>
      <sz val="9"/>
      <color theme="0"/>
      <name val="Calibri"/>
      <family val="2"/>
      <charset val="129"/>
      <scheme val="minor"/>
    </font>
    <font>
      <sz val="9"/>
      <color theme="0"/>
      <name val="맑은 고딕"/>
      <family val="3"/>
      <charset val="129"/>
    </font>
    <font>
      <b/>
      <i/>
      <sz val="9"/>
      <color theme="1"/>
      <name val="Calibri"/>
      <family val="3"/>
      <charset val="129"/>
      <scheme val="minor"/>
    </font>
    <font>
      <sz val="9"/>
      <color theme="2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DADADA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/>
      <right style="dashed">
        <color theme="2" tint="-0.749992370372631"/>
      </right>
      <top/>
      <bottom style="dashed">
        <color theme="2" tint="-0.749992370372631"/>
      </bottom>
      <diagonal/>
    </border>
    <border>
      <left/>
      <right/>
      <top/>
      <bottom style="dashed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/>
      <diagonal/>
    </border>
    <border>
      <left style="dashed">
        <color theme="2" tint="-0.749992370372631"/>
      </left>
      <right/>
      <top/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18">
    <xf numFmtId="0" fontId="0" fillId="0" borderId="0" xfId="0">
      <alignment vertical="center"/>
    </xf>
    <xf numFmtId="0" fontId="16" fillId="0" borderId="9" xfId="0" applyFont="1" applyBorder="1" applyAlignment="1">
      <alignment horizontal="right" vertical="center" wrapText="1" readingOrder="1"/>
    </xf>
    <xf numFmtId="0" fontId="13" fillId="5" borderId="9" xfId="0" applyFont="1" applyFill="1" applyBorder="1" applyAlignment="1">
      <alignment horizontal="center" vertical="center" wrapText="1" readingOrder="1"/>
    </xf>
    <xf numFmtId="0" fontId="16" fillId="5" borderId="9" xfId="0" applyFont="1" applyFill="1" applyBorder="1" applyAlignment="1">
      <alignment horizontal="left" vertical="center" wrapText="1" readingOrder="1"/>
    </xf>
    <xf numFmtId="0" fontId="24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right" vertical="center" wrapText="1" readingOrder="1"/>
    </xf>
    <xf numFmtId="0" fontId="17" fillId="5" borderId="9" xfId="0" applyFont="1" applyFill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25" fillId="0" borderId="9" xfId="0" applyFont="1" applyBorder="1" applyAlignment="1">
      <alignment horizontal="center" vertical="center" wrapText="1" readingOrder="1"/>
    </xf>
    <xf numFmtId="0" fontId="24" fillId="0" borderId="11" xfId="0" applyFont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top" wrapText="1" readingOrder="1"/>
    </xf>
    <xf numFmtId="0" fontId="18" fillId="0" borderId="26" xfId="0" applyFont="1" applyBorder="1" applyAlignment="1">
      <alignment horizontal="center" vertical="center" wrapText="1" readingOrder="1"/>
    </xf>
    <xf numFmtId="0" fontId="14" fillId="0" borderId="29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center" vertical="center" wrapText="1" readingOrder="1"/>
    </xf>
    <xf numFmtId="0" fontId="14" fillId="0" borderId="35" xfId="0" applyFont="1" applyBorder="1" applyAlignment="1">
      <alignment horizontal="center" vertical="center" wrapText="1" readingOrder="1"/>
    </xf>
    <xf numFmtId="0" fontId="21" fillId="4" borderId="29" xfId="0" applyFont="1" applyFill="1" applyBorder="1" applyAlignment="1">
      <alignment horizontal="center" vertical="center" wrapText="1" readingOrder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4" fillId="6" borderId="32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horizontal="center" vertical="center" wrapText="1" readingOrder="1"/>
    </xf>
    <xf numFmtId="169" fontId="14" fillId="0" borderId="9" xfId="0" applyNumberFormat="1" applyFont="1" applyBorder="1" applyAlignment="1">
      <alignment horizontal="right" vertical="center" wrapText="1" readingOrder="1"/>
    </xf>
    <xf numFmtId="169" fontId="28" fillId="0" borderId="9" xfId="0" applyNumberFormat="1" applyFont="1" applyBorder="1" applyAlignment="1">
      <alignment horizontal="right" vertical="center" wrapText="1" readingOrder="1"/>
    </xf>
    <xf numFmtId="169" fontId="27" fillId="0" borderId="9" xfId="0" applyNumberFormat="1" applyFont="1" applyBorder="1" applyAlignment="1">
      <alignment horizontal="right" vertical="center" wrapText="1" readingOrder="1"/>
    </xf>
    <xf numFmtId="169" fontId="27" fillId="0" borderId="11" xfId="0" applyNumberFormat="1" applyFont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vertical="center" wrapText="1" readingOrder="1"/>
    </xf>
    <xf numFmtId="0" fontId="17" fillId="5" borderId="9" xfId="0" applyFont="1" applyFill="1" applyBorder="1" applyAlignment="1">
      <alignment vertical="center" wrapText="1" readingOrder="1"/>
    </xf>
    <xf numFmtId="0" fontId="16" fillId="5" borderId="9" xfId="0" applyFont="1" applyFill="1" applyBorder="1" applyAlignment="1">
      <alignment vertical="center" wrapText="1" readingOrder="1"/>
    </xf>
    <xf numFmtId="170" fontId="15" fillId="0" borderId="9" xfId="0" applyNumberFormat="1" applyFont="1" applyBorder="1" applyAlignment="1">
      <alignment horizontal="right" vertical="center" wrapText="1" readingOrder="1"/>
    </xf>
    <xf numFmtId="169" fontId="27" fillId="4" borderId="9" xfId="0" applyNumberFormat="1" applyFont="1" applyFill="1" applyBorder="1" applyAlignment="1">
      <alignment horizontal="right" vertical="center" wrapText="1" readingOrder="1"/>
    </xf>
    <xf numFmtId="169" fontId="24" fillId="0" borderId="9" xfId="0" applyNumberFormat="1" applyFont="1" applyBorder="1" applyAlignment="1">
      <alignment horizontal="right" vertical="center" wrapText="1" readingOrder="1"/>
    </xf>
    <xf numFmtId="169" fontId="24" fillId="0" borderId="11" xfId="0" applyNumberFormat="1" applyFont="1" applyBorder="1" applyAlignment="1">
      <alignment horizontal="right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9" fontId="4" fillId="0" borderId="0" xfId="1" applyFont="1" applyBorder="1">
      <alignment vertical="center"/>
    </xf>
    <xf numFmtId="0" fontId="37" fillId="9" borderId="63" xfId="0" applyFont="1" applyFill="1" applyBorder="1" applyAlignment="1">
      <alignment horizontal="center" vertical="center"/>
    </xf>
    <xf numFmtId="168" fontId="40" fillId="9" borderId="62" xfId="0" applyNumberFormat="1" applyFont="1" applyFill="1" applyBorder="1" applyAlignment="1">
      <alignment horizontal="center" vertical="center"/>
    </xf>
    <xf numFmtId="168" fontId="40" fillId="9" borderId="63" xfId="0" applyNumberFormat="1" applyFont="1" applyFill="1" applyBorder="1" applyAlignment="1">
      <alignment horizontal="center" vertical="center"/>
    </xf>
    <xf numFmtId="9" fontId="35" fillId="0" borderId="0" xfId="1" applyFont="1" applyFill="1" applyBorder="1">
      <alignment vertical="center"/>
    </xf>
    <xf numFmtId="9" fontId="6" fillId="0" borderId="0" xfId="1" applyFont="1" applyFill="1" applyBorder="1" applyAlignment="1">
      <alignment horizontal="right" vertical="center"/>
    </xf>
    <xf numFmtId="9" fontId="6" fillId="3" borderId="0" xfId="1" applyFont="1" applyFill="1" applyBorder="1" applyAlignment="1">
      <alignment horizontal="right" vertical="center"/>
    </xf>
    <xf numFmtId="9" fontId="6" fillId="10" borderId="0" xfId="1" applyFont="1" applyFill="1" applyBorder="1" applyAlignment="1">
      <alignment horizontal="right" vertical="center"/>
    </xf>
    <xf numFmtId="0" fontId="40" fillId="9" borderId="5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center" vertical="center"/>
    </xf>
    <xf numFmtId="166" fontId="33" fillId="9" borderId="5" xfId="0" applyNumberFormat="1" applyFont="1" applyFill="1" applyBorder="1" applyAlignment="1">
      <alignment horizontal="center" vertical="center"/>
    </xf>
    <xf numFmtId="166" fontId="33" fillId="9" borderId="2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horizontal="right" vertical="center"/>
    </xf>
    <xf numFmtId="0" fontId="33" fillId="9" borderId="56" xfId="0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right" vertical="center"/>
    </xf>
    <xf numFmtId="0" fontId="10" fillId="0" borderId="4" xfId="0" applyFont="1" applyBorder="1">
      <alignment vertical="center"/>
    </xf>
    <xf numFmtId="9" fontId="6" fillId="10" borderId="80" xfId="1" applyFont="1" applyFill="1" applyBorder="1" applyAlignment="1">
      <alignment horizontal="right" vertical="center"/>
    </xf>
    <xf numFmtId="9" fontId="6" fillId="0" borderId="80" xfId="1" applyFont="1" applyFill="1" applyBorder="1" applyAlignment="1">
      <alignment horizontal="right" vertical="center"/>
    </xf>
    <xf numFmtId="0" fontId="34" fillId="9" borderId="2" xfId="0" applyFont="1" applyFill="1" applyBorder="1" applyAlignment="1">
      <alignment horizontal="center" vertical="center"/>
    </xf>
    <xf numFmtId="0" fontId="34" fillId="9" borderId="81" xfId="0" applyFont="1" applyFill="1" applyBorder="1" applyAlignment="1">
      <alignment horizontal="center" vertical="center"/>
    </xf>
    <xf numFmtId="0" fontId="34" fillId="9" borderId="56" xfId="0" applyFont="1" applyFill="1" applyBorder="1" applyAlignment="1">
      <alignment horizontal="center" vertical="center"/>
    </xf>
    <xf numFmtId="9" fontId="6" fillId="10" borderId="4" xfId="1" applyFont="1" applyFill="1" applyBorder="1" applyAlignment="1">
      <alignment horizontal="right" vertical="center"/>
    </xf>
    <xf numFmtId="9" fontId="6" fillId="0" borderId="4" xfId="1" applyFont="1" applyFill="1" applyBorder="1" applyAlignment="1">
      <alignment horizontal="right" vertical="center"/>
    </xf>
    <xf numFmtId="41" fontId="7" fillId="2" borderId="0" xfId="2" applyFont="1" applyFill="1" applyBorder="1" applyAlignment="1">
      <alignment horizontal="right" vertical="center"/>
    </xf>
    <xf numFmtId="0" fontId="33" fillId="9" borderId="53" xfId="0" applyFont="1" applyFill="1" applyBorder="1" applyAlignment="1">
      <alignment horizontal="left" vertical="center"/>
    </xf>
    <xf numFmtId="0" fontId="33" fillId="9" borderId="5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>
      <alignment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7" xfId="0" applyFont="1" applyFill="1" applyBorder="1">
      <alignment vertical="center"/>
    </xf>
    <xf numFmtId="0" fontId="7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/>
    </xf>
    <xf numFmtId="164" fontId="7" fillId="0" borderId="74" xfId="2" applyNumberFormat="1" applyFont="1" applyFill="1" applyBorder="1" applyAlignment="1">
      <alignment horizontal="center" vertical="center"/>
    </xf>
    <xf numFmtId="9" fontId="6" fillId="2" borderId="0" xfId="1" applyFont="1" applyFill="1" applyBorder="1" applyAlignment="1">
      <alignment horizontal="right" vertical="center"/>
    </xf>
    <xf numFmtId="41" fontId="7" fillId="2" borderId="80" xfId="2" applyFont="1" applyFill="1" applyBorder="1" applyAlignment="1">
      <alignment horizontal="right" vertical="center"/>
    </xf>
    <xf numFmtId="41" fontId="10" fillId="0" borderId="80" xfId="2" applyFont="1" applyFill="1" applyBorder="1" applyAlignment="1">
      <alignment horizontal="right" vertical="center"/>
    </xf>
    <xf numFmtId="9" fontId="6" fillId="3" borderId="80" xfId="1" applyFont="1" applyFill="1" applyBorder="1" applyAlignment="1">
      <alignment horizontal="right" vertical="center"/>
    </xf>
    <xf numFmtId="9" fontId="6" fillId="2" borderId="80" xfId="1" applyFont="1" applyFill="1" applyBorder="1" applyAlignment="1">
      <alignment horizontal="right" vertical="center"/>
    </xf>
    <xf numFmtId="0" fontId="4" fillId="11" borderId="0" xfId="0" applyFont="1" applyFill="1">
      <alignment vertical="center"/>
    </xf>
    <xf numFmtId="41" fontId="10" fillId="11" borderId="80" xfId="2" applyFont="1" applyFill="1" applyBorder="1" applyAlignment="1">
      <alignment horizontal="right" vertical="center"/>
    </xf>
    <xf numFmtId="41" fontId="10" fillId="11" borderId="0" xfId="2" applyFont="1" applyFill="1" applyBorder="1" applyAlignment="1">
      <alignment horizontal="right" vertical="center"/>
    </xf>
    <xf numFmtId="9" fontId="6" fillId="11" borderId="0" xfId="1" applyFont="1" applyFill="1" applyBorder="1" applyAlignment="1">
      <alignment horizontal="right" vertical="center"/>
    </xf>
    <xf numFmtId="9" fontId="6" fillId="11" borderId="80" xfId="1" applyFont="1" applyFill="1" applyBorder="1" applyAlignment="1">
      <alignment horizontal="right" vertical="center"/>
    </xf>
    <xf numFmtId="41" fontId="10" fillId="11" borderId="84" xfId="2" applyFont="1" applyFill="1" applyBorder="1" applyAlignment="1">
      <alignment horizontal="right" vertical="center"/>
    </xf>
    <xf numFmtId="41" fontId="10" fillId="11" borderId="4" xfId="2" applyFont="1" applyFill="1" applyBorder="1" applyAlignment="1">
      <alignment horizontal="right" vertical="center"/>
    </xf>
    <xf numFmtId="41" fontId="7" fillId="2" borderId="84" xfId="2" applyFont="1" applyFill="1" applyBorder="1" applyAlignment="1">
      <alignment horizontal="right" vertical="center"/>
    </xf>
    <xf numFmtId="41" fontId="7" fillId="2" borderId="4" xfId="2" applyFont="1" applyFill="1" applyBorder="1" applyAlignment="1">
      <alignment horizontal="right" vertical="center"/>
    </xf>
    <xf numFmtId="41" fontId="10" fillId="0" borderId="84" xfId="2" applyFont="1" applyFill="1" applyBorder="1" applyAlignment="1">
      <alignment horizontal="right" vertical="center"/>
    </xf>
    <xf numFmtId="0" fontId="11" fillId="11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11" fillId="0" borderId="3" xfId="0" applyFont="1" applyBorder="1">
      <alignment vertical="center"/>
    </xf>
    <xf numFmtId="41" fontId="10" fillId="11" borderId="3" xfId="2" applyFont="1" applyFill="1" applyBorder="1" applyAlignment="1">
      <alignment horizontal="right" vertical="center"/>
    </xf>
    <xf numFmtId="9" fontId="6" fillId="11" borderId="4" xfId="1" applyFont="1" applyFill="1" applyBorder="1" applyAlignment="1">
      <alignment horizontal="right" vertical="center"/>
    </xf>
    <xf numFmtId="9" fontId="6" fillId="3" borderId="4" xfId="1" applyFont="1" applyFill="1" applyBorder="1" applyAlignment="1">
      <alignment horizontal="right" vertical="center"/>
    </xf>
    <xf numFmtId="41" fontId="7" fillId="2" borderId="3" xfId="2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41" fontId="10" fillId="0" borderId="3" xfId="2" applyFont="1" applyFill="1" applyBorder="1" applyAlignment="1">
      <alignment horizontal="right" vertical="center"/>
    </xf>
    <xf numFmtId="0" fontId="42" fillId="3" borderId="3" xfId="0" applyFont="1" applyFill="1" applyBorder="1">
      <alignment vertical="center"/>
    </xf>
    <xf numFmtId="169" fontId="41" fillId="2" borderId="3" xfId="1" applyNumberFormat="1" applyFont="1" applyFill="1" applyBorder="1">
      <alignment vertical="center"/>
    </xf>
    <xf numFmtId="169" fontId="42" fillId="2" borderId="84" xfId="1" applyNumberFormat="1" applyFont="1" applyFill="1" applyBorder="1" applyAlignment="1">
      <alignment horizontal="right" vertical="center"/>
    </xf>
    <xf numFmtId="169" fontId="42" fillId="2" borderId="80" xfId="1" applyNumberFormat="1" applyFont="1" applyFill="1" applyBorder="1" applyAlignment="1">
      <alignment horizontal="right" vertical="center"/>
    </xf>
    <xf numFmtId="169" fontId="42" fillId="2" borderId="4" xfId="1" applyNumberFormat="1" applyFont="1" applyFill="1" applyBorder="1" applyAlignment="1">
      <alignment horizontal="right" vertical="center"/>
    </xf>
    <xf numFmtId="169" fontId="42" fillId="2" borderId="3" xfId="1" applyNumberFormat="1" applyFont="1" applyFill="1" applyBorder="1" applyAlignment="1">
      <alignment horizontal="right" vertical="center"/>
    </xf>
    <xf numFmtId="169" fontId="42" fillId="2" borderId="0" xfId="1" applyNumberFormat="1" applyFont="1" applyFill="1" applyBorder="1" applyAlignment="1">
      <alignment horizontal="right" vertical="center"/>
    </xf>
    <xf numFmtId="169" fontId="42" fillId="0" borderId="0" xfId="1" applyNumberFormat="1" applyFont="1" applyFill="1" applyBorder="1" applyAlignment="1">
      <alignment horizontal="right" vertical="center"/>
    </xf>
    <xf numFmtId="169" fontId="42" fillId="0" borderId="84" xfId="1" applyNumberFormat="1" applyFont="1" applyFill="1" applyBorder="1" applyAlignment="1">
      <alignment horizontal="right" vertical="center"/>
    </xf>
    <xf numFmtId="169" fontId="42" fillId="0" borderId="80" xfId="1" applyNumberFormat="1" applyFont="1" applyFill="1" applyBorder="1" applyAlignment="1">
      <alignment horizontal="right" vertical="center"/>
    </xf>
    <xf numFmtId="169" fontId="42" fillId="0" borderId="4" xfId="1" applyNumberFormat="1" applyFont="1" applyFill="1" applyBorder="1" applyAlignment="1">
      <alignment horizontal="right" vertical="center"/>
    </xf>
    <xf numFmtId="169" fontId="42" fillId="0" borderId="3" xfId="1" applyNumberFormat="1" applyFont="1" applyFill="1" applyBorder="1" applyAlignment="1">
      <alignment horizontal="right" vertical="center"/>
    </xf>
    <xf numFmtId="168" fontId="40" fillId="9" borderId="5" xfId="0" applyNumberFormat="1" applyFont="1" applyFill="1" applyBorder="1" applyAlignment="1">
      <alignment horizontal="center" vertical="center"/>
    </xf>
    <xf numFmtId="168" fontId="40" fillId="9" borderId="2" xfId="0" applyNumberFormat="1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left" vertical="center"/>
    </xf>
    <xf numFmtId="0" fontId="33" fillId="9" borderId="83" xfId="0" applyFont="1" applyFill="1" applyBorder="1" applyAlignment="1">
      <alignment horizontal="center" vertical="center"/>
    </xf>
    <xf numFmtId="0" fontId="33" fillId="9" borderId="81" xfId="0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9" fontId="34" fillId="9" borderId="2" xfId="1" applyFont="1" applyFill="1" applyBorder="1" applyAlignment="1">
      <alignment horizontal="center" vertical="center"/>
    </xf>
    <xf numFmtId="9" fontId="34" fillId="9" borderId="81" xfId="1" applyFont="1" applyFill="1" applyBorder="1" applyAlignment="1">
      <alignment horizontal="center" vertical="center"/>
    </xf>
    <xf numFmtId="9" fontId="34" fillId="9" borderId="56" xfId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7" fillId="9" borderId="9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168" fontId="36" fillId="0" borderId="76" xfId="0" applyNumberFormat="1" applyFont="1" applyBorder="1" applyAlignment="1">
      <alignment horizontal="right" vertical="center" wrapText="1"/>
    </xf>
    <xf numFmtId="168" fontId="36" fillId="0" borderId="57" xfId="0" applyNumberFormat="1" applyFont="1" applyBorder="1" applyAlignment="1">
      <alignment horizontal="right" vertical="center" wrapText="1"/>
    </xf>
    <xf numFmtId="168" fontId="36" fillId="0" borderId="66" xfId="0" applyNumberFormat="1" applyFont="1" applyBorder="1" applyAlignment="1">
      <alignment horizontal="right" vertical="center" wrapText="1"/>
    </xf>
    <xf numFmtId="168" fontId="36" fillId="0" borderId="65" xfId="0" applyNumberFormat="1" applyFont="1" applyBorder="1" applyAlignment="1">
      <alignment horizontal="right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8" fillId="2" borderId="76" xfId="0" applyNumberFormat="1" applyFont="1" applyFill="1" applyBorder="1" applyAlignment="1">
      <alignment horizontal="right" vertical="center"/>
    </xf>
    <xf numFmtId="168" fontId="38" fillId="2" borderId="57" xfId="0" applyNumberFormat="1" applyFont="1" applyFill="1" applyBorder="1" applyAlignment="1">
      <alignment horizontal="right" vertical="center"/>
    </xf>
    <xf numFmtId="168" fontId="38" fillId="2" borderId="66" xfId="0" applyNumberFormat="1" applyFont="1" applyFill="1" applyBorder="1" applyAlignment="1">
      <alignment horizontal="right" vertical="center"/>
    </xf>
    <xf numFmtId="168" fontId="38" fillId="2" borderId="65" xfId="0" applyNumberFormat="1" applyFont="1" applyFill="1" applyBorder="1" applyAlignment="1">
      <alignment horizontal="right" vertical="center"/>
    </xf>
    <xf numFmtId="168" fontId="38" fillId="2" borderId="0" xfId="0" applyNumberFormat="1" applyFont="1" applyFill="1" applyAlignment="1">
      <alignment horizontal="right" vertical="center"/>
    </xf>
    <xf numFmtId="168" fontId="36" fillId="0" borderId="76" xfId="2" applyNumberFormat="1" applyFont="1" applyFill="1" applyBorder="1" applyAlignment="1">
      <alignment horizontal="right" vertical="center"/>
    </xf>
    <xf numFmtId="168" fontId="36" fillId="0" borderId="57" xfId="2" applyNumberFormat="1" applyFont="1" applyFill="1" applyBorder="1" applyAlignment="1">
      <alignment horizontal="right" vertical="center"/>
    </xf>
    <xf numFmtId="168" fontId="36" fillId="0" borderId="66" xfId="2" applyNumberFormat="1" applyFont="1" applyFill="1" applyBorder="1" applyAlignment="1">
      <alignment horizontal="right" vertical="center"/>
    </xf>
    <xf numFmtId="168" fontId="36" fillId="0" borderId="65" xfId="2" applyNumberFormat="1" applyFont="1" applyFill="1" applyBorder="1" applyAlignment="1">
      <alignment horizontal="right" vertical="center"/>
    </xf>
    <xf numFmtId="168" fontId="36" fillId="0" borderId="0" xfId="2" applyNumberFormat="1" applyFont="1" applyFill="1" applyBorder="1" applyAlignment="1">
      <alignment horizontal="right" vertical="center"/>
    </xf>
    <xf numFmtId="168" fontId="38" fillId="2" borderId="85" xfId="0" applyNumberFormat="1" applyFont="1" applyFill="1" applyBorder="1" applyAlignment="1">
      <alignment horizontal="right" vertical="center"/>
    </xf>
    <xf numFmtId="168" fontId="38" fillId="2" borderId="86" xfId="0" applyNumberFormat="1" applyFont="1" applyFill="1" applyBorder="1" applyAlignment="1">
      <alignment horizontal="right" vertical="center"/>
    </xf>
    <xf numFmtId="168" fontId="38" fillId="2" borderId="87" xfId="0" applyNumberFormat="1" applyFont="1" applyFill="1" applyBorder="1" applyAlignment="1">
      <alignment horizontal="right" vertical="center"/>
    </xf>
    <xf numFmtId="168" fontId="38" fillId="2" borderId="79" xfId="0" applyNumberFormat="1" applyFont="1" applyFill="1" applyBorder="1" applyAlignment="1">
      <alignment horizontal="right" vertical="center"/>
    </xf>
    <xf numFmtId="168" fontId="38" fillId="2" borderId="1" xfId="0" applyNumberFormat="1" applyFont="1" applyFill="1" applyBorder="1" applyAlignment="1">
      <alignment horizontal="right" vertical="center"/>
    </xf>
    <xf numFmtId="9" fontId="35" fillId="0" borderId="0" xfId="1" applyFont="1" applyFill="1" applyBorder="1" applyAlignment="1">
      <alignment horizontal="right" vertical="center"/>
    </xf>
    <xf numFmtId="41" fontId="7" fillId="3" borderId="84" xfId="2" applyFont="1" applyFill="1" applyBorder="1" applyAlignment="1">
      <alignment horizontal="right" vertical="center"/>
    </xf>
    <xf numFmtId="41" fontId="7" fillId="3" borderId="80" xfId="2" applyFont="1" applyFill="1" applyBorder="1" applyAlignment="1">
      <alignment horizontal="right" vertical="center"/>
    </xf>
    <xf numFmtId="41" fontId="7" fillId="3" borderId="4" xfId="2" applyFont="1" applyFill="1" applyBorder="1" applyAlignment="1">
      <alignment horizontal="right" vertical="center"/>
    </xf>
    <xf numFmtId="41" fontId="7" fillId="3" borderId="3" xfId="2" applyFont="1" applyFill="1" applyBorder="1" applyAlignment="1">
      <alignment horizontal="right" vertical="center"/>
    </xf>
    <xf numFmtId="41" fontId="7" fillId="3" borderId="0" xfId="2" applyFont="1" applyFill="1" applyBorder="1" applyAlignment="1">
      <alignment horizontal="right" vertical="center"/>
    </xf>
    <xf numFmtId="169" fontId="42" fillId="3" borderId="84" xfId="1" applyNumberFormat="1" applyFont="1" applyFill="1" applyBorder="1" applyAlignment="1">
      <alignment horizontal="right" vertical="center"/>
    </xf>
    <xf numFmtId="169" fontId="42" fillId="3" borderId="80" xfId="1" applyNumberFormat="1" applyFont="1" applyFill="1" applyBorder="1" applyAlignment="1">
      <alignment horizontal="right" vertical="center"/>
    </xf>
    <xf numFmtId="169" fontId="42" fillId="3" borderId="4" xfId="1" applyNumberFormat="1" applyFont="1" applyFill="1" applyBorder="1" applyAlignment="1">
      <alignment horizontal="right" vertical="center"/>
    </xf>
    <xf numFmtId="169" fontId="42" fillId="3" borderId="3" xfId="1" applyNumberFormat="1" applyFont="1" applyFill="1" applyBorder="1" applyAlignment="1">
      <alignment horizontal="right" vertical="center"/>
    </xf>
    <xf numFmtId="169" fontId="42" fillId="3" borderId="0" xfId="1" applyNumberFormat="1" applyFont="1" applyFill="1" applyBorder="1" applyAlignment="1">
      <alignment horizontal="right" vertical="center"/>
    </xf>
    <xf numFmtId="166" fontId="8" fillId="10" borderId="58" xfId="1" applyNumberFormat="1" applyFont="1" applyFill="1" applyBorder="1" applyAlignment="1">
      <alignment vertical="center"/>
    </xf>
    <xf numFmtId="166" fontId="8" fillId="10" borderId="61" xfId="1" applyNumberFormat="1" applyFont="1" applyFill="1" applyBorder="1" applyAlignment="1">
      <alignment vertical="center"/>
    </xf>
    <xf numFmtId="41" fontId="36" fillId="10" borderId="3" xfId="2" applyFont="1" applyFill="1" applyBorder="1" applyAlignment="1">
      <alignment vertical="center"/>
    </xf>
    <xf numFmtId="41" fontId="36" fillId="10" borderId="0" xfId="2" applyFont="1" applyFill="1" applyBorder="1" applyAlignment="1">
      <alignment vertical="center"/>
    </xf>
    <xf numFmtId="166" fontId="8" fillId="8" borderId="58" xfId="1" applyNumberFormat="1" applyFont="1" applyFill="1" applyBorder="1" applyAlignment="1">
      <alignment vertical="center"/>
    </xf>
    <xf numFmtId="166" fontId="8" fillId="8" borderId="61" xfId="1" applyNumberFormat="1" applyFont="1" applyFill="1" applyBorder="1" applyAlignment="1">
      <alignment vertical="center"/>
    </xf>
    <xf numFmtId="41" fontId="36" fillId="8" borderId="3" xfId="2" applyFont="1" applyFill="1" applyBorder="1" applyAlignment="1">
      <alignment vertical="center"/>
    </xf>
    <xf numFmtId="41" fontId="36" fillId="8" borderId="0" xfId="2" applyFont="1" applyFill="1" applyBorder="1" applyAlignment="1">
      <alignment vertical="center"/>
    </xf>
    <xf numFmtId="166" fontId="11" fillId="0" borderId="58" xfId="1" applyNumberFormat="1" applyFont="1" applyFill="1" applyBorder="1" applyAlignment="1">
      <alignment vertical="center"/>
    </xf>
    <xf numFmtId="166" fontId="11" fillId="0" borderId="61" xfId="1" applyNumberFormat="1" applyFont="1" applyFill="1" applyBorder="1" applyAlignment="1">
      <alignment vertical="center"/>
    </xf>
    <xf numFmtId="41" fontId="39" fillId="0" borderId="3" xfId="2" applyFont="1" applyFill="1" applyBorder="1" applyAlignment="1">
      <alignment vertical="center"/>
    </xf>
    <xf numFmtId="41" fontId="39" fillId="0" borderId="0" xfId="2" applyFont="1" applyFill="1" applyBorder="1" applyAlignment="1">
      <alignment vertical="center"/>
    </xf>
    <xf numFmtId="167" fontId="11" fillId="0" borderId="61" xfId="1" applyNumberFormat="1" applyFont="1" applyFill="1" applyBorder="1" applyAlignment="1">
      <alignment vertical="center"/>
    </xf>
    <xf numFmtId="41" fontId="11" fillId="8" borderId="58" xfId="2" applyFont="1" applyFill="1" applyBorder="1" applyAlignment="1">
      <alignment vertical="center"/>
    </xf>
    <xf numFmtId="41" fontId="11" fillId="8" borderId="61" xfId="2" applyFont="1" applyFill="1" applyBorder="1" applyAlignment="1">
      <alignment vertical="center"/>
    </xf>
    <xf numFmtId="166" fontId="8" fillId="10" borderId="59" xfId="1" applyNumberFormat="1" applyFont="1" applyFill="1" applyBorder="1" applyAlignment="1">
      <alignment vertical="center"/>
    </xf>
    <xf numFmtId="166" fontId="8" fillId="10" borderId="60" xfId="1" applyNumberFormat="1" applyFont="1" applyFill="1" applyBorder="1" applyAlignment="1">
      <alignment vertical="center"/>
    </xf>
    <xf numFmtId="41" fontId="36" fillId="10" borderId="6" xfId="2" applyFont="1" applyFill="1" applyBorder="1" applyAlignment="1">
      <alignment vertical="center"/>
    </xf>
    <xf numFmtId="41" fontId="36" fillId="10" borderId="1" xfId="2" applyFont="1" applyFill="1" applyBorder="1" applyAlignment="1">
      <alignment vertical="center"/>
    </xf>
    <xf numFmtId="41" fontId="10" fillId="10" borderId="0" xfId="2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center" vertical="center" wrapText="1" readingOrder="1"/>
    </xf>
    <xf numFmtId="0" fontId="43" fillId="8" borderId="9" xfId="0" applyFont="1" applyFill="1" applyBorder="1" applyAlignment="1">
      <alignment horizontal="center" vertical="center" wrapText="1" readingOrder="1"/>
    </xf>
    <xf numFmtId="0" fontId="43" fillId="0" borderId="9" xfId="0" applyFont="1" applyBorder="1" applyAlignment="1">
      <alignment horizontal="center" vertical="center" wrapText="1" readingOrder="1"/>
    </xf>
    <xf numFmtId="0" fontId="43" fillId="7" borderId="9" xfId="0" applyFont="1" applyFill="1" applyBorder="1" applyAlignment="1">
      <alignment horizontal="center" vertical="center" wrapText="1" readingOrder="1"/>
    </xf>
    <xf numFmtId="0" fontId="43" fillId="0" borderId="10" xfId="0" applyFont="1" applyBorder="1" applyAlignment="1">
      <alignment horizontal="center" vertical="center" wrapText="1" readingOrder="1"/>
    </xf>
    <xf numFmtId="0" fontId="44" fillId="0" borderId="0" xfId="0" applyFont="1">
      <alignment vertical="center"/>
    </xf>
    <xf numFmtId="169" fontId="19" fillId="0" borderId="9" xfId="0" applyNumberFormat="1" applyFont="1" applyBorder="1" applyAlignment="1">
      <alignment horizontal="right" vertical="center" wrapText="1" readingOrder="1"/>
    </xf>
    <xf numFmtId="169" fontId="45" fillId="0" borderId="9" xfId="0" applyNumberFormat="1" applyFont="1" applyBorder="1" applyAlignment="1">
      <alignment horizontal="right" vertical="center" wrapText="1" readingOrder="1"/>
    </xf>
    <xf numFmtId="0" fontId="46" fillId="0" borderId="9" xfId="0" applyFont="1" applyBorder="1" applyAlignment="1">
      <alignment vertical="center" wrapText="1" readingOrder="1"/>
    </xf>
    <xf numFmtId="0" fontId="47" fillId="0" borderId="0" xfId="0" applyFont="1">
      <alignment vertical="center"/>
    </xf>
    <xf numFmtId="169" fontId="19" fillId="8" borderId="9" xfId="0" applyNumberFormat="1" applyFont="1" applyFill="1" applyBorder="1" applyAlignment="1">
      <alignment horizontal="right" vertical="center" wrapText="1" readingOrder="1"/>
    </xf>
    <xf numFmtId="169" fontId="45" fillId="8" borderId="9" xfId="0" applyNumberFormat="1" applyFont="1" applyFill="1" applyBorder="1" applyAlignment="1">
      <alignment horizontal="right" vertical="center" wrapText="1" readingOrder="1"/>
    </xf>
    <xf numFmtId="169" fontId="46" fillId="0" borderId="9" xfId="0" applyNumberFormat="1" applyFont="1" applyBorder="1" applyAlignment="1">
      <alignment vertical="center" wrapText="1" readingOrder="1"/>
    </xf>
    <xf numFmtId="169" fontId="19" fillId="7" borderId="9" xfId="0" applyNumberFormat="1" applyFont="1" applyFill="1" applyBorder="1" applyAlignment="1">
      <alignment horizontal="right" vertical="center" wrapText="1" readingOrder="1"/>
    </xf>
    <xf numFmtId="169" fontId="45" fillId="7" borderId="9" xfId="0" applyNumberFormat="1" applyFont="1" applyFill="1" applyBorder="1" applyAlignment="1">
      <alignment horizontal="right" vertical="center" wrapText="1" readingOrder="1"/>
    </xf>
    <xf numFmtId="169" fontId="19" fillId="0" borderId="10" xfId="0" applyNumberFormat="1" applyFont="1" applyBorder="1" applyAlignment="1">
      <alignment horizontal="right" vertical="center" wrapText="1" readingOrder="1"/>
    </xf>
    <xf numFmtId="169" fontId="48" fillId="0" borderId="9" xfId="0" applyNumberFormat="1" applyFont="1" applyBorder="1" applyAlignment="1">
      <alignment horizontal="center" vertical="center" wrapText="1"/>
    </xf>
    <xf numFmtId="172" fontId="45" fillId="0" borderId="9" xfId="0" applyNumberFormat="1" applyFont="1" applyBorder="1" applyAlignment="1">
      <alignment horizontal="right" vertical="center" wrapText="1" readingOrder="1"/>
    </xf>
    <xf numFmtId="172" fontId="45" fillId="8" borderId="9" xfId="0" applyNumberFormat="1" applyFont="1" applyFill="1" applyBorder="1" applyAlignment="1">
      <alignment horizontal="right" vertical="center" wrapText="1" readingOrder="1"/>
    </xf>
    <xf numFmtId="172" fontId="45" fillId="7" borderId="9" xfId="0" applyNumberFormat="1" applyFont="1" applyFill="1" applyBorder="1" applyAlignment="1">
      <alignment horizontal="right" vertical="center" wrapText="1" readingOrder="1"/>
    </xf>
    <xf numFmtId="172" fontId="45" fillId="0" borderId="10" xfId="0" applyNumberFormat="1" applyFont="1" applyBorder="1" applyAlignment="1">
      <alignment horizontal="right" vertical="center" wrapText="1" readingOrder="1"/>
    </xf>
    <xf numFmtId="0" fontId="12" fillId="12" borderId="8" xfId="0" applyFont="1" applyFill="1" applyBorder="1" applyAlignment="1">
      <alignment horizontal="center" vertical="center" wrapText="1"/>
    </xf>
    <xf numFmtId="169" fontId="13" fillId="12" borderId="8" xfId="0" applyNumberFormat="1" applyFont="1" applyFill="1" applyBorder="1" applyAlignment="1">
      <alignment horizontal="center" vertical="center" wrapText="1" readingOrder="1"/>
    </xf>
    <xf numFmtId="0" fontId="22" fillId="8" borderId="9" xfId="0" applyFont="1" applyFill="1" applyBorder="1" applyAlignment="1">
      <alignment horizontal="center" vertical="center" wrapText="1" readingOrder="1"/>
    </xf>
    <xf numFmtId="169" fontId="14" fillId="8" borderId="9" xfId="0" applyNumberFormat="1" applyFont="1" applyFill="1" applyBorder="1" applyAlignment="1">
      <alignment horizontal="right" vertical="center" wrapText="1" readingOrder="1"/>
    </xf>
    <xf numFmtId="0" fontId="22" fillId="13" borderId="12" xfId="0" applyFont="1" applyFill="1" applyBorder="1" applyAlignment="1">
      <alignment horizontal="center" vertical="center" wrapText="1" readingOrder="1"/>
    </xf>
    <xf numFmtId="169" fontId="14" fillId="13" borderId="12" xfId="0" applyNumberFormat="1" applyFont="1" applyFill="1" applyBorder="1" applyAlignment="1">
      <alignment horizontal="right" vertical="center" wrapText="1" readingOrder="1"/>
    </xf>
    <xf numFmtId="0" fontId="24" fillId="10" borderId="9" xfId="0" applyFont="1" applyFill="1" applyBorder="1" applyAlignment="1">
      <alignment horizontal="center" vertical="center" wrapText="1" readingOrder="1"/>
    </xf>
    <xf numFmtId="0" fontId="23" fillId="10" borderId="9" xfId="0" applyFont="1" applyFill="1" applyBorder="1" applyAlignment="1">
      <alignment horizontal="center" vertical="center" wrapText="1" readingOrder="1"/>
    </xf>
    <xf numFmtId="169" fontId="14" fillId="10" borderId="9" xfId="0" applyNumberFormat="1" applyFont="1" applyFill="1" applyBorder="1" applyAlignment="1">
      <alignment horizontal="right" vertical="center" wrapText="1" readingOrder="1"/>
    </xf>
    <xf numFmtId="0" fontId="24" fillId="10" borderId="10" xfId="0" applyFont="1" applyFill="1" applyBorder="1" applyAlignment="1">
      <alignment horizontal="center" vertical="center" wrapText="1" readingOrder="1"/>
    </xf>
    <xf numFmtId="0" fontId="23" fillId="10" borderId="10" xfId="0" applyFont="1" applyFill="1" applyBorder="1" applyAlignment="1">
      <alignment horizontal="center" vertical="center" wrapText="1" readingOrder="1"/>
    </xf>
    <xf numFmtId="169" fontId="14" fillId="10" borderId="10" xfId="0" applyNumberFormat="1" applyFont="1" applyFill="1" applyBorder="1" applyAlignment="1">
      <alignment horizontal="right" vertical="center" wrapText="1" readingOrder="1"/>
    </xf>
    <xf numFmtId="0" fontId="9" fillId="2" borderId="100" xfId="0" applyFont="1" applyFill="1" applyBorder="1" applyAlignment="1">
      <alignment horizontal="center" vertical="center"/>
    </xf>
    <xf numFmtId="170" fontId="15" fillId="8" borderId="9" xfId="0" applyNumberFormat="1" applyFont="1" applyFill="1" applyBorder="1" applyAlignment="1">
      <alignment horizontal="right" vertical="center" wrapText="1" readingOrder="1"/>
    </xf>
    <xf numFmtId="170" fontId="15" fillId="13" borderId="12" xfId="0" applyNumberFormat="1" applyFont="1" applyFill="1" applyBorder="1" applyAlignment="1">
      <alignment horizontal="right" vertical="center" wrapText="1" readingOrder="1"/>
    </xf>
    <xf numFmtId="170" fontId="15" fillId="10" borderId="9" xfId="0" applyNumberFormat="1" applyFont="1" applyFill="1" applyBorder="1" applyAlignment="1">
      <alignment horizontal="right" vertical="center" wrapText="1" readingOrder="1"/>
    </xf>
    <xf numFmtId="170" fontId="15" fillId="10" borderId="10" xfId="0" applyNumberFormat="1" applyFont="1" applyFill="1" applyBorder="1" applyAlignment="1">
      <alignment horizontal="right" vertical="center" wrapText="1" readingOrder="1"/>
    </xf>
    <xf numFmtId="170" fontId="17" fillId="8" borderId="9" xfId="0" applyNumberFormat="1" applyFont="1" applyFill="1" applyBorder="1" applyAlignment="1">
      <alignment horizontal="right" vertical="center" wrapText="1" readingOrder="1"/>
    </xf>
    <xf numFmtId="170" fontId="17" fillId="0" borderId="9" xfId="0" applyNumberFormat="1" applyFont="1" applyBorder="1" applyAlignment="1">
      <alignment horizontal="right" vertical="center" wrapText="1" readingOrder="1"/>
    </xf>
    <xf numFmtId="170" fontId="17" fillId="13" borderId="12" xfId="0" applyNumberFormat="1" applyFont="1" applyFill="1" applyBorder="1" applyAlignment="1">
      <alignment horizontal="right" vertical="center" wrapText="1" readingOrder="1"/>
    </xf>
    <xf numFmtId="170" fontId="17" fillId="10" borderId="9" xfId="0" applyNumberFormat="1" applyFont="1" applyFill="1" applyBorder="1" applyAlignment="1">
      <alignment horizontal="right" vertical="center" wrapText="1" readingOrder="1"/>
    </xf>
    <xf numFmtId="170" fontId="17" fillId="10" borderId="10" xfId="0" applyNumberFormat="1" applyFont="1" applyFill="1" applyBorder="1" applyAlignment="1">
      <alignment horizontal="right" vertical="center" wrapText="1" readingOrder="1"/>
    </xf>
    <xf numFmtId="0" fontId="30" fillId="13" borderId="12" xfId="0" applyFont="1" applyFill="1" applyBorder="1" applyAlignment="1">
      <alignment horizontal="center" vertical="center" wrapText="1" readingOrder="1"/>
    </xf>
    <xf numFmtId="0" fontId="24" fillId="13" borderId="10" xfId="0" applyFont="1" applyFill="1" applyBorder="1" applyAlignment="1">
      <alignment horizontal="center" vertical="center" wrapText="1" readingOrder="1"/>
    </xf>
    <xf numFmtId="169" fontId="27" fillId="13" borderId="10" xfId="0" applyNumberFormat="1" applyFont="1" applyFill="1" applyBorder="1" applyAlignment="1">
      <alignment horizontal="right" vertical="center" wrapText="1" readingOrder="1"/>
    </xf>
    <xf numFmtId="169" fontId="24" fillId="13" borderId="10" xfId="0" applyNumberFormat="1" applyFont="1" applyFill="1" applyBorder="1" applyAlignment="1">
      <alignment horizontal="right" vertical="center" wrapText="1" readingOrder="1"/>
    </xf>
    <xf numFmtId="0" fontId="25" fillId="8" borderId="9" xfId="0" applyFont="1" applyFill="1" applyBorder="1" applyAlignment="1">
      <alignment horizontal="center" vertical="center" wrapText="1" readingOrder="1"/>
    </xf>
    <xf numFmtId="0" fontId="24" fillId="8" borderId="9" xfId="0" applyFont="1" applyFill="1" applyBorder="1" applyAlignment="1">
      <alignment horizontal="center" vertical="center" wrapText="1" readingOrder="1"/>
    </xf>
    <xf numFmtId="169" fontId="27" fillId="8" borderId="9" xfId="0" applyNumberFormat="1" applyFont="1" applyFill="1" applyBorder="1" applyAlignment="1">
      <alignment horizontal="right" vertical="center" wrapText="1" readingOrder="1"/>
    </xf>
    <xf numFmtId="169" fontId="24" fillId="8" borderId="9" xfId="0" applyNumberFormat="1" applyFont="1" applyFill="1" applyBorder="1" applyAlignment="1">
      <alignment horizontal="right" vertical="center" wrapText="1" readingOrder="1"/>
    </xf>
    <xf numFmtId="169" fontId="28" fillId="8" borderId="9" xfId="0" applyNumberFormat="1" applyFont="1" applyFill="1" applyBorder="1" applyAlignment="1">
      <alignment horizontal="right" vertical="center" wrapText="1" readingOrder="1"/>
    </xf>
    <xf numFmtId="169" fontId="41" fillId="0" borderId="3" xfId="1" applyNumberFormat="1" applyFont="1" applyFill="1" applyBorder="1">
      <alignment vertical="center"/>
    </xf>
    <xf numFmtId="0" fontId="11" fillId="10" borderId="3" xfId="0" applyFont="1" applyFill="1" applyBorder="1">
      <alignment vertical="center"/>
    </xf>
    <xf numFmtId="41" fontId="10" fillId="10" borderId="84" xfId="2" applyFont="1" applyFill="1" applyBorder="1" applyAlignment="1">
      <alignment horizontal="right" vertical="center"/>
    </xf>
    <xf numFmtId="41" fontId="10" fillId="10" borderId="80" xfId="2" applyFont="1" applyFill="1" applyBorder="1" applyAlignment="1">
      <alignment horizontal="right" vertical="center"/>
    </xf>
    <xf numFmtId="41" fontId="10" fillId="10" borderId="4" xfId="2" applyFont="1" applyFill="1" applyBorder="1" applyAlignment="1">
      <alignment horizontal="right" vertical="center"/>
    </xf>
    <xf numFmtId="41" fontId="10" fillId="10" borderId="3" xfId="2" applyFont="1" applyFill="1" applyBorder="1" applyAlignment="1">
      <alignment horizontal="right" vertical="center"/>
    </xf>
    <xf numFmtId="169" fontId="41" fillId="0" borderId="0" xfId="1" applyNumberFormat="1" applyFont="1" applyFill="1" applyBorder="1">
      <alignment vertical="center"/>
    </xf>
    <xf numFmtId="165" fontId="26" fillId="8" borderId="9" xfId="0" applyNumberFormat="1" applyFont="1" applyFill="1" applyBorder="1" applyAlignment="1">
      <alignment horizontal="right" vertical="center" wrapText="1" readingOrder="1"/>
    </xf>
    <xf numFmtId="173" fontId="26" fillId="8" borderId="9" xfId="0" applyNumberFormat="1" applyFont="1" applyFill="1" applyBorder="1" applyAlignment="1">
      <alignment horizontal="right" vertical="center" wrapText="1" readingOrder="1"/>
    </xf>
    <xf numFmtId="173" fontId="26" fillId="0" borderId="9" xfId="0" applyNumberFormat="1" applyFont="1" applyBorder="1" applyAlignment="1">
      <alignment horizontal="right" vertical="center" wrapText="1" readingOrder="1"/>
    </xf>
    <xf numFmtId="173" fontId="26" fillId="13" borderId="12" xfId="0" applyNumberFormat="1" applyFont="1" applyFill="1" applyBorder="1" applyAlignment="1">
      <alignment horizontal="right" vertical="center" wrapText="1" readingOrder="1"/>
    </xf>
    <xf numFmtId="173" fontId="16" fillId="8" borderId="9" xfId="0" applyNumberFormat="1" applyFont="1" applyFill="1" applyBorder="1" applyAlignment="1">
      <alignment horizontal="right" vertical="center" wrapText="1" readingOrder="1"/>
    </xf>
    <xf numFmtId="173" fontId="16" fillId="0" borderId="9" xfId="0" applyNumberFormat="1" applyFont="1" applyBorder="1" applyAlignment="1">
      <alignment horizontal="right" vertical="center" wrapText="1" readingOrder="1"/>
    </xf>
    <xf numFmtId="173" fontId="16" fillId="13" borderId="12" xfId="0" applyNumberFormat="1" applyFont="1" applyFill="1" applyBorder="1" applyAlignment="1">
      <alignment horizontal="right" vertical="center" wrapText="1" readingOrder="1"/>
    </xf>
    <xf numFmtId="0" fontId="21" fillId="13" borderId="45" xfId="0" applyFont="1" applyFill="1" applyBorder="1" applyAlignment="1">
      <alignment horizontal="center" vertical="center" wrapText="1" readingOrder="1"/>
    </xf>
    <xf numFmtId="0" fontId="12" fillId="12" borderId="13" xfId="0" applyFont="1" applyFill="1" applyBorder="1" applyAlignment="1">
      <alignment vertical="top"/>
    </xf>
    <xf numFmtId="0" fontId="31" fillId="6" borderId="16" xfId="0" applyFont="1" applyFill="1" applyBorder="1" applyAlignment="1">
      <alignment horizontal="left" vertical="center" readingOrder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4" borderId="36" xfId="0" applyFont="1" applyFill="1" applyBorder="1">
      <alignment vertical="center"/>
    </xf>
    <xf numFmtId="0" fontId="31" fillId="6" borderId="46" xfId="0" applyFont="1" applyFill="1" applyBorder="1" applyAlignment="1">
      <alignment horizontal="left" vertical="center" readingOrder="1"/>
    </xf>
    <xf numFmtId="0" fontId="12" fillId="0" borderId="20" xfId="0" applyFont="1" applyBorder="1">
      <alignment vertical="center"/>
    </xf>
    <xf numFmtId="0" fontId="31" fillId="6" borderId="36" xfId="0" applyFont="1" applyFill="1" applyBorder="1" applyAlignment="1">
      <alignment horizontal="left" vertical="center" readingOrder="1"/>
    </xf>
    <xf numFmtId="0" fontId="12" fillId="0" borderId="36" xfId="0" applyFont="1" applyBorder="1">
      <alignment vertical="center"/>
    </xf>
    <xf numFmtId="0" fontId="12" fillId="13" borderId="42" xfId="0" applyFont="1" applyFill="1" applyBorder="1">
      <alignment vertical="center"/>
    </xf>
    <xf numFmtId="0" fontId="12" fillId="12" borderId="14" xfId="0" applyFont="1" applyFill="1" applyBorder="1" applyAlignment="1">
      <alignment vertical="top"/>
    </xf>
    <xf numFmtId="0" fontId="12" fillId="12" borderId="15" xfId="0" applyFont="1" applyFill="1" applyBorder="1" applyAlignment="1">
      <alignment vertical="top"/>
    </xf>
    <xf numFmtId="0" fontId="12" fillId="6" borderId="17" xfId="0" applyFont="1" applyFill="1" applyBorder="1">
      <alignment vertical="center"/>
    </xf>
    <xf numFmtId="0" fontId="12" fillId="6" borderId="18" xfId="0" applyFont="1" applyFill="1" applyBorder="1">
      <alignment vertical="center"/>
    </xf>
    <xf numFmtId="0" fontId="12" fillId="0" borderId="48" xfId="0" applyFont="1" applyBorder="1">
      <alignment vertical="center"/>
    </xf>
    <xf numFmtId="0" fontId="17" fillId="0" borderId="49" xfId="0" applyFont="1" applyBorder="1" applyAlignment="1">
      <alignment horizontal="left" vertical="center" readingOrder="1"/>
    </xf>
    <xf numFmtId="0" fontId="12" fillId="0" borderId="25" xfId="0" applyFont="1" applyBorder="1">
      <alignment vertical="center"/>
    </xf>
    <xf numFmtId="0" fontId="15" fillId="0" borderId="24" xfId="0" applyFont="1" applyBorder="1" applyAlignment="1">
      <alignment horizontal="left" vertical="center" readingOrder="1"/>
    </xf>
    <xf numFmtId="0" fontId="15" fillId="0" borderId="25" xfId="0" applyFont="1" applyBorder="1" applyAlignment="1">
      <alignment horizontal="left" vertical="center" readingOrder="1"/>
    </xf>
    <xf numFmtId="0" fontId="17" fillId="0" borderId="50" xfId="0" applyFont="1" applyBorder="1" applyAlignment="1">
      <alignment horizontal="left" vertical="center" readingOrder="1"/>
    </xf>
    <xf numFmtId="0" fontId="32" fillId="0" borderId="28" xfId="0" applyFont="1" applyBorder="1" applyAlignment="1">
      <alignment horizontal="left" vertical="center" readingOrder="1"/>
    </xf>
    <xf numFmtId="0" fontId="12" fillId="0" borderId="27" xfId="0" applyFont="1" applyBorder="1">
      <alignment vertical="center"/>
    </xf>
    <xf numFmtId="0" fontId="32" fillId="0" borderId="31" xfId="0" applyFont="1" applyBorder="1" applyAlignment="1">
      <alignment horizontal="left" vertical="center" readingOrder="1"/>
    </xf>
    <xf numFmtId="0" fontId="12" fillId="0" borderId="30" xfId="0" applyFont="1" applyBorder="1">
      <alignment vertical="center"/>
    </xf>
    <xf numFmtId="0" fontId="17" fillId="0" borderId="51" xfId="0" applyFont="1" applyBorder="1" applyAlignment="1">
      <alignment horizontal="left" vertical="center" readingOrder="1"/>
    </xf>
    <xf numFmtId="0" fontId="32" fillId="0" borderId="34" xfId="0" applyFont="1" applyBorder="1" applyAlignment="1">
      <alignment horizontal="left" vertical="center" readingOrder="1"/>
    </xf>
    <xf numFmtId="0" fontId="12" fillId="0" borderId="33" xfId="0" applyFont="1" applyBorder="1">
      <alignment vertical="center"/>
    </xf>
    <xf numFmtId="0" fontId="15" fillId="0" borderId="49" xfId="0" applyFont="1" applyBorder="1" applyAlignment="1">
      <alignment horizontal="left" vertical="center" readingOrder="1"/>
    </xf>
    <xf numFmtId="0" fontId="15" fillId="0" borderId="50" xfId="0" applyFont="1" applyBorder="1" applyAlignment="1">
      <alignment horizontal="left" vertical="center" readingOrder="1"/>
    </xf>
    <xf numFmtId="0" fontId="15" fillId="0" borderId="51" xfId="0" applyFont="1" applyBorder="1" applyAlignment="1">
      <alignment horizontal="left" vertical="center" readingOrder="1"/>
    </xf>
    <xf numFmtId="0" fontId="21" fillId="4" borderId="37" xfId="0" applyFont="1" applyFill="1" applyBorder="1" applyAlignment="1">
      <alignment horizontal="left" vertical="center" readingOrder="1"/>
    </xf>
    <xf numFmtId="0" fontId="12" fillId="4" borderId="38" xfId="0" applyFont="1" applyFill="1" applyBorder="1">
      <alignment vertical="center"/>
    </xf>
    <xf numFmtId="0" fontId="12" fillId="6" borderId="52" xfId="0" applyFont="1" applyFill="1" applyBorder="1">
      <alignment vertical="center"/>
    </xf>
    <xf numFmtId="0" fontId="12" fillId="6" borderId="40" xfId="0" applyFont="1" applyFill="1" applyBorder="1">
      <alignment vertical="center"/>
    </xf>
    <xf numFmtId="0" fontId="31" fillId="6" borderId="47" xfId="0" applyFont="1" applyFill="1" applyBorder="1" applyAlignment="1">
      <alignment horizontal="left" vertical="center" readingOrder="1"/>
    </xf>
    <xf numFmtId="0" fontId="21" fillId="4" borderId="38" xfId="0" applyFont="1" applyFill="1" applyBorder="1" applyAlignment="1">
      <alignment horizontal="left" vertical="center" readingOrder="1"/>
    </xf>
    <xf numFmtId="0" fontId="12" fillId="6" borderId="39" xfId="0" applyFont="1" applyFill="1" applyBorder="1">
      <alignment vertical="center"/>
    </xf>
    <xf numFmtId="0" fontId="12" fillId="6" borderId="41" xfId="0" applyFont="1" applyFill="1" applyBorder="1">
      <alignment vertical="center"/>
    </xf>
    <xf numFmtId="0" fontId="15" fillId="0" borderId="39" xfId="0" applyFont="1" applyBorder="1" applyAlignment="1">
      <alignment horizontal="left" vertical="center" readingOrder="1"/>
    </xf>
    <xf numFmtId="0" fontId="12" fillId="0" borderId="41" xfId="0" applyFont="1" applyBorder="1">
      <alignment vertical="center"/>
    </xf>
    <xf numFmtId="0" fontId="15" fillId="0" borderId="41" xfId="0" applyFont="1" applyBorder="1" applyAlignment="1">
      <alignment horizontal="left" vertical="center" readingOrder="1"/>
    </xf>
    <xf numFmtId="0" fontId="21" fillId="4" borderId="39" xfId="0" applyFont="1" applyFill="1" applyBorder="1" applyAlignment="1">
      <alignment horizontal="left" vertical="center" readingOrder="1"/>
    </xf>
    <xf numFmtId="0" fontId="12" fillId="4" borderId="41" xfId="0" applyFont="1" applyFill="1" applyBorder="1">
      <alignment vertical="center"/>
    </xf>
    <xf numFmtId="0" fontId="21" fillId="13" borderId="44" xfId="0" applyFont="1" applyFill="1" applyBorder="1" applyAlignment="1">
      <alignment horizontal="left" vertical="center" readingOrder="1"/>
    </xf>
    <xf numFmtId="0" fontId="12" fillId="13" borderId="43" xfId="0" applyFont="1" applyFill="1" applyBorder="1">
      <alignment vertical="center"/>
    </xf>
    <xf numFmtId="0" fontId="21" fillId="13" borderId="43" xfId="0" applyFont="1" applyFill="1" applyBorder="1" applyAlignment="1">
      <alignment horizontal="left" vertical="center" readingOrder="1"/>
    </xf>
    <xf numFmtId="171" fontId="42" fillId="0" borderId="84" xfId="1" applyNumberFormat="1" applyFont="1" applyFill="1" applyBorder="1" applyAlignment="1">
      <alignment horizontal="right" vertical="center"/>
    </xf>
    <xf numFmtId="171" fontId="42" fillId="0" borderId="80" xfId="1" applyNumberFormat="1" applyFont="1" applyFill="1" applyBorder="1" applyAlignment="1">
      <alignment horizontal="right" vertical="center"/>
    </xf>
    <xf numFmtId="171" fontId="42" fillId="0" borderId="4" xfId="1" applyNumberFormat="1" applyFont="1" applyFill="1" applyBorder="1" applyAlignment="1">
      <alignment horizontal="right" vertical="center"/>
    </xf>
    <xf numFmtId="171" fontId="42" fillId="0" borderId="3" xfId="1" applyNumberFormat="1" applyFont="1" applyFill="1" applyBorder="1" applyAlignment="1">
      <alignment horizontal="right" vertical="center"/>
    </xf>
    <xf numFmtId="171" fontId="42" fillId="0" borderId="0" xfId="1" applyNumberFormat="1" applyFont="1" applyFill="1" applyBorder="1" applyAlignment="1">
      <alignment horizontal="right" vertical="center"/>
    </xf>
    <xf numFmtId="0" fontId="50" fillId="0" borderId="0" xfId="0" applyFont="1">
      <alignment vertical="center"/>
    </xf>
    <xf numFmtId="166" fontId="35" fillId="0" borderId="0" xfId="1" applyNumberFormat="1" applyFont="1" applyFill="1" applyBorder="1">
      <alignment vertical="center"/>
    </xf>
    <xf numFmtId="0" fontId="37" fillId="9" borderId="53" xfId="0" applyFont="1" applyFill="1" applyBorder="1" applyAlignment="1">
      <alignment horizontal="left" vertical="center"/>
    </xf>
    <xf numFmtId="0" fontId="37" fillId="9" borderId="53" xfId="0" applyFont="1" applyFill="1" applyBorder="1" applyAlignment="1">
      <alignment horizontal="center" vertical="center"/>
    </xf>
    <xf numFmtId="166" fontId="37" fillId="9" borderId="5" xfId="0" applyNumberFormat="1" applyFont="1" applyFill="1" applyBorder="1" applyAlignment="1">
      <alignment horizontal="center" vertical="center"/>
    </xf>
    <xf numFmtId="166" fontId="37" fillId="9" borderId="2" xfId="0" applyNumberFormat="1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81" xfId="0" applyFont="1" applyFill="1" applyBorder="1" applyAlignment="1">
      <alignment horizontal="center" vertical="center"/>
    </xf>
    <xf numFmtId="0" fontId="37" fillId="9" borderId="56" xfId="0" applyFont="1" applyFill="1" applyBorder="1" applyAlignment="1">
      <alignment horizontal="center" vertical="center"/>
    </xf>
    <xf numFmtId="0" fontId="50" fillId="10" borderId="3" xfId="0" applyFont="1" applyFill="1" applyBorder="1" applyAlignment="1">
      <alignment horizontal="left" vertical="center"/>
    </xf>
    <xf numFmtId="0" fontId="50" fillId="10" borderId="4" xfId="0" applyFont="1" applyFill="1" applyBorder="1">
      <alignment vertical="center"/>
    </xf>
    <xf numFmtId="41" fontId="50" fillId="10" borderId="0" xfId="2" applyFont="1" applyFill="1" applyBorder="1">
      <alignment vertical="center"/>
    </xf>
    <xf numFmtId="166" fontId="51" fillId="10" borderId="58" xfId="1" applyNumberFormat="1" applyFont="1" applyFill="1" applyBorder="1" applyAlignment="1">
      <alignment vertical="center"/>
    </xf>
    <xf numFmtId="166" fontId="51" fillId="10" borderId="61" xfId="1" applyNumberFormat="1" applyFont="1" applyFill="1" applyBorder="1" applyAlignment="1">
      <alignment vertical="center"/>
    </xf>
    <xf numFmtId="41" fontId="50" fillId="10" borderId="3" xfId="2" applyFont="1" applyFill="1" applyBorder="1" applyAlignment="1">
      <alignment vertical="center"/>
    </xf>
    <xf numFmtId="9" fontId="52" fillId="10" borderId="0" xfId="1" applyFont="1" applyFill="1" applyBorder="1" applyAlignment="1">
      <alignment vertical="center"/>
    </xf>
    <xf numFmtId="9" fontId="52" fillId="10" borderId="80" xfId="1" applyFont="1" applyFill="1" applyBorder="1" applyAlignment="1">
      <alignment vertical="center"/>
    </xf>
    <xf numFmtId="41" fontId="50" fillId="10" borderId="0" xfId="2" applyFont="1" applyFill="1" applyBorder="1" applyAlignment="1">
      <alignment vertical="center"/>
    </xf>
    <xf numFmtId="9" fontId="52" fillId="10" borderId="4" xfId="1" applyFont="1" applyFill="1" applyBorder="1" applyAlignment="1">
      <alignment vertical="center"/>
    </xf>
    <xf numFmtId="0" fontId="50" fillId="8" borderId="3" xfId="0" applyFont="1" applyFill="1" applyBorder="1" applyAlignment="1">
      <alignment horizontal="left" vertical="center"/>
    </xf>
    <xf numFmtId="0" fontId="50" fillId="8" borderId="4" xfId="0" applyFont="1" applyFill="1" applyBorder="1">
      <alignment vertical="center"/>
    </xf>
    <xf numFmtId="41" fontId="50" fillId="8" borderId="0" xfId="2" applyFont="1" applyFill="1" applyBorder="1">
      <alignment vertical="center"/>
    </xf>
    <xf numFmtId="166" fontId="51" fillId="8" borderId="58" xfId="1" applyNumberFormat="1" applyFont="1" applyFill="1" applyBorder="1" applyAlignment="1">
      <alignment vertical="center"/>
    </xf>
    <xf numFmtId="166" fontId="51" fillId="8" borderId="61" xfId="1" applyNumberFormat="1" applyFont="1" applyFill="1" applyBorder="1" applyAlignment="1">
      <alignment vertical="center"/>
    </xf>
    <xf numFmtId="41" fontId="50" fillId="8" borderId="3" xfId="2" applyFont="1" applyFill="1" applyBorder="1" applyAlignment="1">
      <alignment vertical="center"/>
    </xf>
    <xf numFmtId="9" fontId="52" fillId="8" borderId="0" xfId="1" applyFont="1" applyFill="1" applyBorder="1" applyAlignment="1">
      <alignment vertical="center"/>
    </xf>
    <xf numFmtId="9" fontId="52" fillId="8" borderId="80" xfId="1" applyFont="1" applyFill="1" applyBorder="1" applyAlignment="1">
      <alignment vertical="center"/>
    </xf>
    <xf numFmtId="41" fontId="50" fillId="8" borderId="0" xfId="2" applyFont="1" applyFill="1" applyBorder="1" applyAlignment="1">
      <alignment vertical="center"/>
    </xf>
    <xf numFmtId="9" fontId="52" fillId="8" borderId="4" xfId="1" applyFont="1" applyFill="1" applyBorder="1" applyAlignment="1">
      <alignment vertical="center"/>
    </xf>
    <xf numFmtId="0" fontId="50" fillId="8" borderId="0" xfId="0" applyFont="1" applyFill="1">
      <alignment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>
      <alignment vertical="center"/>
    </xf>
    <xf numFmtId="41" fontId="35" fillId="0" borderId="0" xfId="2" applyFont="1" applyFill="1" applyBorder="1">
      <alignment vertical="center"/>
    </xf>
    <xf numFmtId="166" fontId="52" fillId="0" borderId="58" xfId="1" applyNumberFormat="1" applyFont="1" applyFill="1" applyBorder="1" applyAlignment="1">
      <alignment vertical="center"/>
    </xf>
    <xf numFmtId="166" fontId="52" fillId="0" borderId="61" xfId="1" applyNumberFormat="1" applyFont="1" applyFill="1" applyBorder="1" applyAlignment="1">
      <alignment vertical="center"/>
    </xf>
    <xf numFmtId="41" fontId="35" fillId="0" borderId="3" xfId="2" applyFont="1" applyFill="1" applyBorder="1" applyAlignment="1">
      <alignment vertical="center"/>
    </xf>
    <xf numFmtId="9" fontId="52" fillId="0" borderId="0" xfId="1" applyFont="1" applyFill="1" applyBorder="1" applyAlignment="1">
      <alignment vertical="center"/>
    </xf>
    <xf numFmtId="9" fontId="52" fillId="0" borderId="80" xfId="1" applyFont="1" applyFill="1" applyBorder="1" applyAlignment="1">
      <alignment vertical="center"/>
    </xf>
    <xf numFmtId="41" fontId="35" fillId="0" borderId="0" xfId="2" applyFont="1" applyFill="1" applyBorder="1" applyAlignment="1">
      <alignment vertical="center"/>
    </xf>
    <xf numFmtId="9" fontId="52" fillId="0" borderId="4" xfId="1" applyFont="1" applyFill="1" applyBorder="1" applyAlignment="1">
      <alignment vertical="center"/>
    </xf>
    <xf numFmtId="167" fontId="52" fillId="0" borderId="61" xfId="1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left" vertical="center"/>
    </xf>
    <xf numFmtId="41" fontId="52" fillId="8" borderId="58" xfId="2" applyFont="1" applyFill="1" applyBorder="1" applyAlignment="1">
      <alignment vertical="center"/>
    </xf>
    <xf numFmtId="41" fontId="52" fillId="8" borderId="61" xfId="2" applyFont="1" applyFill="1" applyBorder="1" applyAlignment="1">
      <alignment vertical="center"/>
    </xf>
    <xf numFmtId="41" fontId="52" fillId="8" borderId="0" xfId="2" applyFont="1" applyFill="1" applyBorder="1" applyAlignment="1">
      <alignment vertical="center"/>
    </xf>
    <xf numFmtId="41" fontId="52" fillId="8" borderId="80" xfId="2" applyFont="1" applyFill="1" applyBorder="1" applyAlignment="1">
      <alignment vertical="center"/>
    </xf>
    <xf numFmtId="41" fontId="52" fillId="8" borderId="4" xfId="2" applyFont="1" applyFill="1" applyBorder="1" applyAlignment="1">
      <alignment vertical="center"/>
    </xf>
    <xf numFmtId="0" fontId="50" fillId="10" borderId="6" xfId="0" applyFont="1" applyFill="1" applyBorder="1" applyAlignment="1">
      <alignment horizontal="left" vertical="center"/>
    </xf>
    <xf numFmtId="0" fontId="50" fillId="10" borderId="7" xfId="0" applyFont="1" applyFill="1" applyBorder="1">
      <alignment vertical="center"/>
    </xf>
    <xf numFmtId="166" fontId="51" fillId="10" borderId="59" xfId="1" applyNumberFormat="1" applyFont="1" applyFill="1" applyBorder="1" applyAlignment="1">
      <alignment vertical="center"/>
    </xf>
    <xf numFmtId="166" fontId="51" fillId="10" borderId="60" xfId="1" applyNumberFormat="1" applyFont="1" applyFill="1" applyBorder="1" applyAlignment="1">
      <alignment vertical="center"/>
    </xf>
    <xf numFmtId="41" fontId="50" fillId="10" borderId="6" xfId="2" applyFont="1" applyFill="1" applyBorder="1" applyAlignment="1">
      <alignment vertical="center"/>
    </xf>
    <xf numFmtId="9" fontId="52" fillId="10" borderId="1" xfId="1" applyFont="1" applyFill="1" applyBorder="1" applyAlignment="1">
      <alignment vertical="center"/>
    </xf>
    <xf numFmtId="9" fontId="52" fillId="10" borderId="82" xfId="1" applyFont="1" applyFill="1" applyBorder="1" applyAlignment="1">
      <alignment vertical="center"/>
    </xf>
    <xf numFmtId="41" fontId="50" fillId="10" borderId="1" xfId="2" applyFont="1" applyFill="1" applyBorder="1" applyAlignment="1">
      <alignment vertical="center"/>
    </xf>
    <xf numFmtId="9" fontId="52" fillId="10" borderId="7" xfId="1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166" fontId="35" fillId="0" borderId="3" xfId="1" applyNumberFormat="1" applyFont="1" applyFill="1" applyBorder="1">
      <alignment vertical="center"/>
    </xf>
    <xf numFmtId="0" fontId="35" fillId="8" borderId="78" xfId="0" applyFont="1" applyFill="1" applyBorder="1">
      <alignment vertical="center"/>
    </xf>
    <xf numFmtId="41" fontId="35" fillId="8" borderId="78" xfId="2" applyFont="1" applyFill="1" applyBorder="1">
      <alignment vertical="center"/>
    </xf>
    <xf numFmtId="166" fontId="35" fillId="8" borderId="78" xfId="2" applyNumberFormat="1" applyFont="1" applyFill="1" applyBorder="1" applyAlignment="1">
      <alignment horizontal="right" vertical="center"/>
    </xf>
    <xf numFmtId="9" fontId="35" fillId="8" borderId="77" xfId="1" applyFont="1" applyFill="1" applyBorder="1" applyAlignment="1">
      <alignment horizontal="right" vertical="center"/>
    </xf>
    <xf numFmtId="9" fontId="35" fillId="8" borderId="78" xfId="1" applyFont="1" applyFill="1" applyBorder="1" applyAlignment="1">
      <alignment horizontal="right" vertical="center"/>
    </xf>
    <xf numFmtId="166" fontId="35" fillId="0" borderId="0" xfId="0" applyNumberFormat="1" applyFont="1">
      <alignment vertical="center"/>
    </xf>
    <xf numFmtId="0" fontId="35" fillId="0" borderId="78" xfId="0" applyFont="1" applyBorder="1">
      <alignment vertical="center"/>
    </xf>
    <xf numFmtId="166" fontId="35" fillId="0" borderId="78" xfId="0" applyNumberFormat="1" applyFont="1" applyBorder="1">
      <alignment vertical="center"/>
    </xf>
    <xf numFmtId="9" fontId="35" fillId="0" borderId="78" xfId="1" applyFont="1" applyFill="1" applyBorder="1">
      <alignment vertical="center"/>
    </xf>
    <xf numFmtId="166" fontId="35" fillId="0" borderId="0" xfId="0" applyNumberFormat="1" applyFont="1" applyAlignment="1">
      <alignment horizontal="left" vertical="center"/>
    </xf>
    <xf numFmtId="166" fontId="35" fillId="0" borderId="77" xfId="1" applyNumberFormat="1" applyFont="1" applyFill="1" applyBorder="1">
      <alignment vertical="center"/>
    </xf>
    <xf numFmtId="166" fontId="35" fillId="0" borderId="78" xfId="1" applyNumberFormat="1" applyFont="1" applyFill="1" applyBorder="1">
      <alignment vertical="center"/>
    </xf>
    <xf numFmtId="41" fontId="35" fillId="0" borderId="0" xfId="0" applyNumberFormat="1" applyFont="1">
      <alignment vertical="center"/>
    </xf>
    <xf numFmtId="41" fontId="35" fillId="8" borderId="78" xfId="2" applyFont="1" applyFill="1" applyBorder="1" applyAlignment="1">
      <alignment horizontal="righ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68" fontId="35" fillId="0" borderId="0" xfId="0" applyNumberFormat="1" applyFont="1" applyAlignment="1">
      <alignment horizontal="right"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168" fontId="51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0" xfId="0" applyFont="1">
      <alignment vertical="center"/>
    </xf>
    <xf numFmtId="0" fontId="37" fillId="9" borderId="89" xfId="0" applyFont="1" applyFill="1" applyBorder="1" applyAlignment="1">
      <alignment horizontal="center" vertical="center"/>
    </xf>
    <xf numFmtId="168" fontId="37" fillId="9" borderId="5" xfId="0" applyNumberFormat="1" applyFont="1" applyFill="1" applyBorder="1" applyAlignment="1">
      <alignment horizontal="center" vertical="center"/>
    </xf>
    <xf numFmtId="168" fontId="37" fillId="9" borderId="2" xfId="0" applyNumberFormat="1" applyFont="1" applyFill="1" applyBorder="1" applyAlignment="1">
      <alignment horizontal="center" vertical="center"/>
    </xf>
    <xf numFmtId="168" fontId="37" fillId="9" borderId="62" xfId="0" applyNumberFormat="1" applyFont="1" applyFill="1" applyBorder="1" applyAlignment="1">
      <alignment horizontal="center" vertical="center"/>
    </xf>
    <xf numFmtId="168" fontId="37" fillId="9" borderId="63" xfId="0" applyNumberFormat="1" applyFont="1" applyFill="1" applyBorder="1" applyAlignment="1">
      <alignment horizontal="center" vertical="center"/>
    </xf>
    <xf numFmtId="0" fontId="37" fillId="9" borderId="64" xfId="0" applyFont="1" applyFill="1" applyBorder="1" applyAlignment="1">
      <alignment horizontal="center" vertical="center"/>
    </xf>
    <xf numFmtId="164" fontId="50" fillId="2" borderId="54" xfId="2" applyNumberFormat="1" applyFont="1" applyFill="1" applyBorder="1" applyAlignment="1">
      <alignment horizontal="center" vertical="center"/>
    </xf>
    <xf numFmtId="164" fontId="50" fillId="2" borderId="90" xfId="2" applyNumberFormat="1" applyFont="1" applyFill="1" applyBorder="1" applyAlignment="1">
      <alignment horizontal="center" vertical="center"/>
    </xf>
    <xf numFmtId="168" fontId="50" fillId="2" borderId="58" xfId="2" applyNumberFormat="1" applyFont="1" applyFill="1" applyBorder="1" applyAlignment="1">
      <alignment horizontal="right" vertical="center"/>
    </xf>
    <xf numFmtId="168" fontId="50" fillId="2" borderId="61" xfId="2" applyNumberFormat="1" applyFont="1" applyFill="1" applyBorder="1" applyAlignment="1">
      <alignment horizontal="right" vertical="center"/>
    </xf>
    <xf numFmtId="168" fontId="50" fillId="2" borderId="0" xfId="2" applyNumberFormat="1" applyFont="1" applyFill="1" applyBorder="1" applyAlignment="1">
      <alignment horizontal="right" vertical="center"/>
    </xf>
    <xf numFmtId="168" fontId="50" fillId="2" borderId="65" xfId="2" applyNumberFormat="1" applyFont="1" applyFill="1" applyBorder="1" applyAlignment="1">
      <alignment horizontal="right" vertical="center"/>
    </xf>
    <xf numFmtId="9" fontId="53" fillId="2" borderId="0" xfId="1" applyFont="1" applyFill="1" applyBorder="1" applyAlignment="1">
      <alignment horizontal="right" vertical="center"/>
    </xf>
    <xf numFmtId="9" fontId="53" fillId="2" borderId="61" xfId="1" applyFont="1" applyFill="1" applyBorder="1" applyAlignment="1">
      <alignment horizontal="right" vertical="center"/>
    </xf>
    <xf numFmtId="168" fontId="50" fillId="2" borderId="72" xfId="2" applyNumberFormat="1" applyFont="1" applyFill="1" applyBorder="1" applyAlignment="1">
      <alignment horizontal="right" vertical="center"/>
    </xf>
    <xf numFmtId="9" fontId="53" fillId="2" borderId="66" xfId="1" applyFont="1" applyFill="1" applyBorder="1" applyAlignment="1">
      <alignment horizontal="right" vertical="center"/>
    </xf>
    <xf numFmtId="164" fontId="51" fillId="0" borderId="0" xfId="2" applyNumberFormat="1" applyFont="1" applyFill="1" applyBorder="1">
      <alignment vertical="center"/>
    </xf>
    <xf numFmtId="164" fontId="50" fillId="0" borderId="0" xfId="2" applyNumberFormat="1" applyFont="1" applyFill="1" applyBorder="1">
      <alignment vertical="center"/>
    </xf>
    <xf numFmtId="169" fontId="52" fillId="0" borderId="0" xfId="1" applyNumberFormat="1" applyFont="1" applyFill="1" applyBorder="1">
      <alignment vertical="center"/>
    </xf>
    <xf numFmtId="9" fontId="53" fillId="0" borderId="0" xfId="1" applyFont="1" applyFill="1" applyBorder="1" applyAlignment="1">
      <alignment horizontal="right" vertical="center"/>
    </xf>
    <xf numFmtId="164" fontId="52" fillId="0" borderId="54" xfId="2" applyNumberFormat="1" applyFont="1" applyFill="1" applyBorder="1" applyAlignment="1">
      <alignment horizontal="center" vertical="center"/>
    </xf>
    <xf numFmtId="164" fontId="52" fillId="0" borderId="90" xfId="2" applyNumberFormat="1" applyFont="1" applyFill="1" applyBorder="1" applyAlignment="1">
      <alignment horizontal="center" vertical="center"/>
    </xf>
    <xf numFmtId="168" fontId="52" fillId="0" borderId="58" xfId="2" applyNumberFormat="1" applyFont="1" applyFill="1" applyBorder="1" applyAlignment="1">
      <alignment horizontal="right" vertical="center"/>
    </xf>
    <xf numFmtId="168" fontId="52" fillId="0" borderId="61" xfId="2" applyNumberFormat="1" applyFont="1" applyFill="1" applyBorder="1" applyAlignment="1">
      <alignment horizontal="right" vertical="center"/>
    </xf>
    <xf numFmtId="168" fontId="52" fillId="0" borderId="0" xfId="2" applyNumberFormat="1" applyFont="1" applyFill="1" applyBorder="1" applyAlignment="1">
      <alignment horizontal="right" vertical="center"/>
    </xf>
    <xf numFmtId="168" fontId="52" fillId="0" borderId="65" xfId="2" applyNumberFormat="1" applyFont="1" applyFill="1" applyBorder="1" applyAlignment="1">
      <alignment horizontal="right" vertical="center"/>
    </xf>
    <xf numFmtId="9" fontId="52" fillId="0" borderId="0" xfId="1" applyFont="1" applyFill="1" applyBorder="1" applyAlignment="1">
      <alignment horizontal="right" vertical="center"/>
    </xf>
    <xf numFmtId="9" fontId="52" fillId="0" borderId="61" xfId="1" applyFont="1" applyFill="1" applyBorder="1" applyAlignment="1">
      <alignment horizontal="right" vertical="center"/>
    </xf>
    <xf numFmtId="168" fontId="52" fillId="0" borderId="72" xfId="2" applyNumberFormat="1" applyFont="1" applyFill="1" applyBorder="1" applyAlignment="1">
      <alignment horizontal="right" vertical="center"/>
    </xf>
    <xf numFmtId="9" fontId="52" fillId="0" borderId="66" xfId="1" applyFont="1" applyFill="1" applyBorder="1" applyAlignment="1">
      <alignment horizontal="right" vertical="center"/>
    </xf>
    <xf numFmtId="164" fontId="52" fillId="0" borderId="0" xfId="2" applyNumberFormat="1" applyFont="1" applyFill="1" applyBorder="1" applyAlignment="1">
      <alignment horizontal="right" vertical="center"/>
    </xf>
    <xf numFmtId="169" fontId="51" fillId="0" borderId="0" xfId="1" applyNumberFormat="1" applyFont="1" applyFill="1" applyBorder="1">
      <alignment vertical="center"/>
    </xf>
    <xf numFmtId="164" fontId="52" fillId="0" borderId="0" xfId="2" applyNumberFormat="1" applyFont="1" applyFill="1" applyBorder="1">
      <alignment vertical="center"/>
    </xf>
    <xf numFmtId="164" fontId="54" fillId="0" borderId="54" xfId="2" applyNumberFormat="1" applyFont="1" applyFill="1" applyBorder="1" applyAlignment="1">
      <alignment horizontal="center" vertical="center"/>
    </xf>
    <xf numFmtId="164" fontId="54" fillId="0" borderId="90" xfId="2" applyNumberFormat="1" applyFont="1" applyFill="1" applyBorder="1" applyAlignment="1">
      <alignment horizontal="center" vertical="center"/>
    </xf>
    <xf numFmtId="169" fontId="54" fillId="0" borderId="58" xfId="1" applyNumberFormat="1" applyFont="1" applyFill="1" applyBorder="1" applyAlignment="1">
      <alignment horizontal="right" vertical="center"/>
    </xf>
    <xf numFmtId="169" fontId="54" fillId="0" borderId="61" xfId="1" applyNumberFormat="1" applyFont="1" applyFill="1" applyBorder="1" applyAlignment="1">
      <alignment horizontal="right" vertical="center"/>
    </xf>
    <xf numFmtId="169" fontId="54" fillId="0" borderId="0" xfId="1" applyNumberFormat="1" applyFont="1" applyFill="1" applyBorder="1" applyAlignment="1">
      <alignment horizontal="right" vertical="center"/>
    </xf>
    <xf numFmtId="169" fontId="54" fillId="0" borderId="65" xfId="1" applyNumberFormat="1" applyFont="1" applyFill="1" applyBorder="1" applyAlignment="1">
      <alignment horizontal="right" vertical="center"/>
    </xf>
    <xf numFmtId="169" fontId="54" fillId="0" borderId="72" xfId="1" applyNumberFormat="1" applyFont="1" applyFill="1" applyBorder="1" applyAlignment="1">
      <alignment horizontal="right" vertical="center"/>
    </xf>
    <xf numFmtId="0" fontId="50" fillId="2" borderId="54" xfId="0" applyFont="1" applyFill="1" applyBorder="1" applyAlignment="1">
      <alignment horizontal="center" vertical="center"/>
    </xf>
    <xf numFmtId="0" fontId="50" fillId="2" borderId="90" xfId="0" applyFont="1" applyFill="1" applyBorder="1" applyAlignment="1">
      <alignment horizontal="center" vertical="center"/>
    </xf>
    <xf numFmtId="168" fontId="50" fillId="2" borderId="58" xfId="0" applyNumberFormat="1" applyFont="1" applyFill="1" applyBorder="1" applyAlignment="1">
      <alignment horizontal="right" vertical="center"/>
    </xf>
    <xf numFmtId="168" fontId="50" fillId="2" borderId="61" xfId="0" applyNumberFormat="1" applyFont="1" applyFill="1" applyBorder="1" applyAlignment="1">
      <alignment horizontal="right" vertical="center"/>
    </xf>
    <xf numFmtId="168" fontId="50" fillId="2" borderId="0" xfId="0" applyNumberFormat="1" applyFont="1" applyFill="1" applyAlignment="1">
      <alignment horizontal="right" vertical="center"/>
    </xf>
    <xf numFmtId="168" fontId="50" fillId="2" borderId="65" xfId="0" applyNumberFormat="1" applyFont="1" applyFill="1" applyBorder="1" applyAlignment="1">
      <alignment horizontal="right" vertical="center"/>
    </xf>
    <xf numFmtId="168" fontId="50" fillId="2" borderId="72" xfId="0" applyNumberFormat="1" applyFont="1" applyFill="1" applyBorder="1" applyAlignment="1">
      <alignment horizontal="right" vertical="center"/>
    </xf>
    <xf numFmtId="164" fontId="51" fillId="0" borderId="0" xfId="2" applyNumberFormat="1" applyFont="1" applyFill="1" applyBorder="1" applyAlignment="1">
      <alignment horizontal="right" vertical="center"/>
    </xf>
    <xf numFmtId="164" fontId="50" fillId="0" borderId="0" xfId="2" applyNumberFormat="1" applyFont="1" applyFill="1" applyBorder="1" applyAlignment="1">
      <alignment horizontal="right" vertical="center"/>
    </xf>
    <xf numFmtId="169" fontId="55" fillId="2" borderId="54" xfId="1" applyNumberFormat="1" applyFont="1" applyFill="1" applyBorder="1" applyAlignment="1">
      <alignment horizontal="center" vertical="center"/>
    </xf>
    <xf numFmtId="169" fontId="55" fillId="2" borderId="90" xfId="1" applyNumberFormat="1" applyFont="1" applyFill="1" applyBorder="1" applyAlignment="1">
      <alignment horizontal="center" vertical="center"/>
    </xf>
    <xf numFmtId="169" fontId="55" fillId="2" borderId="58" xfId="1" applyNumberFormat="1" applyFont="1" applyFill="1" applyBorder="1" applyAlignment="1">
      <alignment horizontal="right" vertical="center"/>
    </xf>
    <xf numFmtId="169" fontId="55" fillId="2" borderId="61" xfId="1" applyNumberFormat="1" applyFont="1" applyFill="1" applyBorder="1" applyAlignment="1">
      <alignment horizontal="right" vertical="center"/>
    </xf>
    <xf numFmtId="169" fontId="55" fillId="2" borderId="0" xfId="1" applyNumberFormat="1" applyFont="1" applyFill="1" applyBorder="1" applyAlignment="1">
      <alignment horizontal="right" vertical="center"/>
    </xf>
    <xf numFmtId="169" fontId="55" fillId="2" borderId="65" xfId="1" applyNumberFormat="1" applyFont="1" applyFill="1" applyBorder="1" applyAlignment="1">
      <alignment horizontal="right" vertical="center"/>
    </xf>
    <xf numFmtId="169" fontId="55" fillId="2" borderId="72" xfId="1" applyNumberFormat="1" applyFont="1" applyFill="1" applyBorder="1" applyAlignment="1">
      <alignment horizontal="right" vertical="center"/>
    </xf>
    <xf numFmtId="169" fontId="55" fillId="2" borderId="66" xfId="1" applyNumberFormat="1" applyFont="1" applyFill="1" applyBorder="1" applyAlignment="1">
      <alignment horizontal="right" vertical="center"/>
    </xf>
    <xf numFmtId="169" fontId="51" fillId="0" borderId="0" xfId="2" applyNumberFormat="1" applyFont="1" applyFill="1" applyBorder="1" applyAlignment="1">
      <alignment horizontal="right" vertical="center"/>
    </xf>
    <xf numFmtId="169" fontId="50" fillId="0" borderId="0" xfId="2" applyNumberFormat="1" applyFont="1" applyFill="1" applyBorder="1" applyAlignment="1">
      <alignment horizontal="right" vertical="center"/>
    </xf>
    <xf numFmtId="169" fontId="53" fillId="0" borderId="0" xfId="1" applyNumberFormat="1" applyFont="1" applyFill="1" applyBorder="1" applyAlignment="1">
      <alignment horizontal="right" vertical="center"/>
    </xf>
    <xf numFmtId="169" fontId="50" fillId="0" borderId="0" xfId="0" applyNumberFormat="1" applyFont="1">
      <alignment vertical="center"/>
    </xf>
    <xf numFmtId="9" fontId="52" fillId="0" borderId="54" xfId="1" applyFont="1" applyFill="1" applyBorder="1" applyAlignment="1">
      <alignment horizontal="center" vertical="center"/>
    </xf>
    <xf numFmtId="9" fontId="52" fillId="0" borderId="90" xfId="1" applyFont="1" applyFill="1" applyBorder="1" applyAlignment="1">
      <alignment horizontal="center" vertical="center"/>
    </xf>
    <xf numFmtId="168" fontId="52" fillId="0" borderId="58" xfId="1" applyNumberFormat="1" applyFont="1" applyFill="1" applyBorder="1" applyAlignment="1">
      <alignment horizontal="right" vertical="center"/>
    </xf>
    <xf numFmtId="168" fontId="52" fillId="0" borderId="61" xfId="1" applyNumberFormat="1" applyFont="1" applyFill="1" applyBorder="1" applyAlignment="1">
      <alignment horizontal="right" vertical="center"/>
    </xf>
    <xf numFmtId="168" fontId="52" fillId="0" borderId="0" xfId="1" applyNumberFormat="1" applyFont="1" applyFill="1" applyBorder="1" applyAlignment="1">
      <alignment horizontal="right" vertical="center"/>
    </xf>
    <xf numFmtId="168" fontId="52" fillId="0" borderId="65" xfId="1" applyNumberFormat="1" applyFont="1" applyFill="1" applyBorder="1" applyAlignment="1">
      <alignment horizontal="right" vertical="center"/>
    </xf>
    <xf numFmtId="168" fontId="52" fillId="0" borderId="72" xfId="1" applyNumberFormat="1" applyFont="1" applyFill="1" applyBorder="1" applyAlignment="1">
      <alignment horizontal="right" vertical="center"/>
    </xf>
    <xf numFmtId="9" fontId="52" fillId="0" borderId="0" xfId="1" applyFont="1" applyFill="1" applyBorder="1">
      <alignment vertical="center"/>
    </xf>
    <xf numFmtId="167" fontId="35" fillId="0" borderId="54" xfId="0" applyNumberFormat="1" applyFont="1" applyBorder="1" applyAlignment="1">
      <alignment horizontal="center" vertical="center"/>
    </xf>
    <xf numFmtId="167" fontId="35" fillId="0" borderId="90" xfId="0" applyNumberFormat="1" applyFont="1" applyBorder="1" applyAlignment="1">
      <alignment horizontal="center" vertical="center"/>
    </xf>
    <xf numFmtId="168" fontId="35" fillId="0" borderId="58" xfId="0" applyNumberFormat="1" applyFont="1" applyBorder="1" applyAlignment="1">
      <alignment horizontal="right" vertical="center"/>
    </xf>
    <xf numFmtId="168" fontId="35" fillId="0" borderId="61" xfId="0" applyNumberFormat="1" applyFont="1" applyBorder="1" applyAlignment="1">
      <alignment horizontal="right" vertical="center"/>
    </xf>
    <xf numFmtId="168" fontId="35" fillId="0" borderId="65" xfId="0" applyNumberFormat="1" applyFont="1" applyBorder="1" applyAlignment="1">
      <alignment horizontal="right" vertical="center"/>
    </xf>
    <xf numFmtId="167" fontId="56" fillId="0" borderId="0" xfId="1" applyNumberFormat="1" applyFont="1" applyFill="1" applyBorder="1" applyAlignment="1">
      <alignment horizontal="right" vertical="center"/>
    </xf>
    <xf numFmtId="168" fontId="35" fillId="0" borderId="72" xfId="0" applyNumberFormat="1" applyFont="1" applyBorder="1" applyAlignment="1">
      <alignment horizontal="right" vertical="center"/>
    </xf>
    <xf numFmtId="167" fontId="57" fillId="0" borderId="0" xfId="1" applyNumberFormat="1" applyFont="1" applyFill="1" applyBorder="1" applyAlignment="1">
      <alignment horizontal="right" vertical="center"/>
    </xf>
    <xf numFmtId="167" fontId="58" fillId="0" borderId="0" xfId="1" applyNumberFormat="1" applyFont="1" applyFill="1" applyBorder="1" applyAlignment="1">
      <alignment horizontal="right" vertical="center"/>
    </xf>
    <xf numFmtId="167" fontId="56" fillId="0" borderId="0" xfId="0" applyNumberFormat="1" applyFont="1">
      <alignment vertical="center"/>
    </xf>
    <xf numFmtId="168" fontId="35" fillId="2" borderId="58" xfId="0" applyNumberFormat="1" applyFont="1" applyFill="1" applyBorder="1" applyAlignment="1">
      <alignment horizontal="right" vertical="center"/>
    </xf>
    <xf numFmtId="168" fontId="35" fillId="2" borderId="61" xfId="0" applyNumberFormat="1" applyFont="1" applyFill="1" applyBorder="1" applyAlignment="1">
      <alignment horizontal="right" vertical="center"/>
    </xf>
    <xf numFmtId="168" fontId="35" fillId="2" borderId="0" xfId="0" applyNumberFormat="1" applyFont="1" applyFill="1" applyAlignment="1">
      <alignment horizontal="right" vertical="center"/>
    </xf>
    <xf numFmtId="168" fontId="35" fillId="2" borderId="65" xfId="0" applyNumberFormat="1" applyFont="1" applyFill="1" applyBorder="1" applyAlignment="1">
      <alignment horizontal="right" vertical="center"/>
    </xf>
    <xf numFmtId="9" fontId="49" fillId="2" borderId="0" xfId="1" applyFont="1" applyFill="1" applyBorder="1" applyAlignment="1">
      <alignment horizontal="right" vertical="center"/>
    </xf>
    <xf numFmtId="9" fontId="49" fillId="2" borderId="61" xfId="1" applyFont="1" applyFill="1" applyBorder="1" applyAlignment="1">
      <alignment horizontal="right" vertical="center"/>
    </xf>
    <xf numFmtId="168" fontId="35" fillId="2" borderId="72" xfId="0" applyNumberFormat="1" applyFont="1" applyFill="1" applyBorder="1" applyAlignment="1">
      <alignment horizontal="right" vertical="center"/>
    </xf>
    <xf numFmtId="9" fontId="49" fillId="2" borderId="66" xfId="1" applyFont="1" applyFill="1" applyBorder="1" applyAlignment="1">
      <alignment horizontal="right" vertical="center"/>
    </xf>
    <xf numFmtId="168" fontId="57" fillId="0" borderId="0" xfId="1" applyNumberFormat="1" applyFont="1" applyFill="1" applyBorder="1">
      <alignment vertical="center"/>
    </xf>
    <xf numFmtId="168" fontId="58" fillId="0" borderId="0" xfId="1" applyNumberFormat="1" applyFont="1" applyFill="1" applyBorder="1">
      <alignment vertical="center"/>
    </xf>
    <xf numFmtId="164" fontId="35" fillId="0" borderId="54" xfId="2" applyNumberFormat="1" applyFont="1" applyFill="1" applyBorder="1" applyAlignment="1">
      <alignment horizontal="center" vertical="center"/>
    </xf>
    <xf numFmtId="164" fontId="35" fillId="0" borderId="90" xfId="2" applyNumberFormat="1" applyFont="1" applyFill="1" applyBorder="1" applyAlignment="1">
      <alignment horizontal="center" vertical="center"/>
    </xf>
    <xf numFmtId="168" fontId="35" fillId="0" borderId="58" xfId="2" applyNumberFormat="1" applyFont="1" applyFill="1" applyBorder="1" applyAlignment="1">
      <alignment horizontal="right" vertical="center"/>
    </xf>
    <xf numFmtId="168" fontId="35" fillId="0" borderId="61" xfId="2" applyNumberFormat="1" applyFont="1" applyFill="1" applyBorder="1" applyAlignment="1">
      <alignment horizontal="right" vertical="center"/>
    </xf>
    <xf numFmtId="168" fontId="35" fillId="0" borderId="0" xfId="2" applyNumberFormat="1" applyFont="1" applyFill="1" applyBorder="1" applyAlignment="1">
      <alignment horizontal="right" vertical="center"/>
    </xf>
    <xf numFmtId="168" fontId="35" fillId="0" borderId="65" xfId="2" applyNumberFormat="1" applyFont="1" applyFill="1" applyBorder="1" applyAlignment="1">
      <alignment horizontal="right" vertical="center"/>
    </xf>
    <xf numFmtId="164" fontId="35" fillId="0" borderId="0" xfId="2" applyNumberFormat="1" applyFont="1" applyFill="1" applyBorder="1" applyAlignment="1">
      <alignment horizontal="right" vertical="center"/>
    </xf>
    <xf numFmtId="168" fontId="35" fillId="0" borderId="72" xfId="2" applyNumberFormat="1" applyFont="1" applyFill="1" applyBorder="1" applyAlignment="1">
      <alignment horizontal="right" vertical="center"/>
    </xf>
    <xf numFmtId="164" fontId="35" fillId="0" borderId="0" xfId="2" applyNumberFormat="1" applyFont="1" applyFill="1" applyBorder="1">
      <alignment vertical="center"/>
    </xf>
    <xf numFmtId="169" fontId="52" fillId="0" borderId="0" xfId="2" applyNumberFormat="1" applyFont="1" applyFill="1" applyBorder="1">
      <alignment vertical="center"/>
    </xf>
    <xf numFmtId="169" fontId="55" fillId="2" borderId="55" xfId="1" applyNumberFormat="1" applyFont="1" applyFill="1" applyBorder="1" applyAlignment="1">
      <alignment horizontal="center" vertical="center"/>
    </xf>
    <xf numFmtId="169" fontId="55" fillId="2" borderId="91" xfId="1" applyNumberFormat="1" applyFont="1" applyFill="1" applyBorder="1" applyAlignment="1">
      <alignment horizontal="center" vertical="center"/>
    </xf>
    <xf numFmtId="169" fontId="55" fillId="2" borderId="59" xfId="1" applyNumberFormat="1" applyFont="1" applyFill="1" applyBorder="1" applyAlignment="1">
      <alignment horizontal="right" vertical="center"/>
    </xf>
    <xf numFmtId="169" fontId="55" fillId="2" borderId="60" xfId="1" applyNumberFormat="1" applyFont="1" applyFill="1" applyBorder="1" applyAlignment="1">
      <alignment horizontal="right" vertical="center"/>
    </xf>
    <xf numFmtId="169" fontId="55" fillId="2" borderId="1" xfId="1" applyNumberFormat="1" applyFont="1" applyFill="1" applyBorder="1" applyAlignment="1">
      <alignment horizontal="right" vertical="center"/>
    </xf>
    <xf numFmtId="169" fontId="55" fillId="2" borderId="67" xfId="1" applyNumberFormat="1" applyFont="1" applyFill="1" applyBorder="1" applyAlignment="1">
      <alignment horizontal="right" vertical="center"/>
    </xf>
    <xf numFmtId="169" fontId="55" fillId="2" borderId="68" xfId="1" applyNumberFormat="1" applyFont="1" applyFill="1" applyBorder="1" applyAlignment="1">
      <alignment horizontal="right" vertical="center"/>
    </xf>
    <xf numFmtId="169" fontId="55" fillId="2" borderId="70" xfId="1" applyNumberFormat="1" applyFont="1" applyFill="1" applyBorder="1" applyAlignment="1">
      <alignment horizontal="right" vertical="center"/>
    </xf>
    <xf numFmtId="169" fontId="55" fillId="2" borderId="73" xfId="1" applyNumberFormat="1" applyFont="1" applyFill="1" applyBorder="1" applyAlignment="1">
      <alignment horizontal="right" vertical="center"/>
    </xf>
    <xf numFmtId="169" fontId="55" fillId="2" borderId="69" xfId="1" applyNumberFormat="1" applyFont="1" applyFill="1" applyBorder="1" applyAlignment="1">
      <alignment horizontal="right" vertical="center"/>
    </xf>
    <xf numFmtId="164" fontId="35" fillId="0" borderId="0" xfId="2" applyNumberFormat="1" applyFont="1" applyFill="1" applyBorder="1" applyAlignment="1">
      <alignment horizontal="center" vertical="center"/>
    </xf>
    <xf numFmtId="168" fontId="50" fillId="0" borderId="0" xfId="0" applyNumberFormat="1" applyFont="1" applyAlignment="1">
      <alignment horizontal="right" vertical="center"/>
    </xf>
    <xf numFmtId="0" fontId="50" fillId="0" borderId="74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168" fontId="50" fillId="0" borderId="76" xfId="0" applyNumberFormat="1" applyFont="1" applyBorder="1" applyAlignment="1">
      <alignment horizontal="right" vertical="center" wrapText="1"/>
    </xf>
    <xf numFmtId="168" fontId="50" fillId="0" borderId="57" xfId="0" applyNumberFormat="1" applyFont="1" applyBorder="1" applyAlignment="1">
      <alignment horizontal="right" vertical="center" wrapText="1"/>
    </xf>
    <xf numFmtId="168" fontId="50" fillId="0" borderId="66" xfId="0" applyNumberFormat="1" applyFont="1" applyBorder="1" applyAlignment="1">
      <alignment horizontal="right" vertical="center" wrapText="1"/>
    </xf>
    <xf numFmtId="168" fontId="50" fillId="0" borderId="65" xfId="0" applyNumberFormat="1" applyFont="1" applyBorder="1" applyAlignment="1">
      <alignment horizontal="right" vertical="center" wrapText="1"/>
    </xf>
    <xf numFmtId="9" fontId="53" fillId="0" borderId="61" xfId="1" applyFont="1" applyFill="1" applyBorder="1" applyAlignment="1">
      <alignment horizontal="right" vertical="center"/>
    </xf>
    <xf numFmtId="168" fontId="50" fillId="0" borderId="0" xfId="0" applyNumberFormat="1" applyFont="1" applyAlignment="1">
      <alignment horizontal="right" vertical="center" wrapText="1"/>
    </xf>
    <xf numFmtId="9" fontId="53" fillId="0" borderId="66" xfId="1" applyFont="1" applyFill="1" applyBorder="1" applyAlignment="1">
      <alignment horizontal="right" vertical="center"/>
    </xf>
    <xf numFmtId="0" fontId="59" fillId="2" borderId="74" xfId="0" applyFont="1" applyFill="1" applyBorder="1" applyAlignment="1">
      <alignment horizontal="center" vertical="center"/>
    </xf>
    <xf numFmtId="0" fontId="59" fillId="2" borderId="90" xfId="0" applyFont="1" applyFill="1" applyBorder="1" applyAlignment="1">
      <alignment horizontal="center" vertical="center"/>
    </xf>
    <xf numFmtId="168" fontId="59" fillId="2" borderId="76" xfId="0" applyNumberFormat="1" applyFont="1" applyFill="1" applyBorder="1" applyAlignment="1">
      <alignment horizontal="right" vertical="center"/>
    </xf>
    <xf numFmtId="168" fontId="59" fillId="2" borderId="57" xfId="0" applyNumberFormat="1" applyFont="1" applyFill="1" applyBorder="1" applyAlignment="1">
      <alignment horizontal="right" vertical="center"/>
    </xf>
    <xf numFmtId="168" fontId="59" fillId="2" borderId="66" xfId="0" applyNumberFormat="1" applyFont="1" applyFill="1" applyBorder="1" applyAlignment="1">
      <alignment horizontal="right" vertical="center"/>
    </xf>
    <xf numFmtId="168" fontId="59" fillId="2" borderId="65" xfId="0" applyNumberFormat="1" applyFont="1" applyFill="1" applyBorder="1" applyAlignment="1">
      <alignment horizontal="right" vertical="center"/>
    </xf>
    <xf numFmtId="168" fontId="59" fillId="2" borderId="0" xfId="0" applyNumberFormat="1" applyFont="1" applyFill="1" applyAlignment="1">
      <alignment horizontal="right" vertical="center"/>
    </xf>
    <xf numFmtId="165" fontId="52" fillId="0" borderId="0" xfId="0" applyNumberFormat="1" applyFont="1">
      <alignment vertical="center"/>
    </xf>
    <xf numFmtId="165" fontId="59" fillId="0" borderId="0" xfId="0" applyNumberFormat="1" applyFont="1">
      <alignment vertical="center"/>
    </xf>
    <xf numFmtId="9" fontId="59" fillId="0" borderId="0" xfId="1" applyFont="1" applyFill="1" applyBorder="1">
      <alignment vertical="center"/>
    </xf>
    <xf numFmtId="9" fontId="49" fillId="0" borderId="0" xfId="1" applyFont="1" applyFill="1" applyBorder="1" applyAlignment="1">
      <alignment horizontal="right" vertical="center"/>
    </xf>
    <xf numFmtId="0" fontId="59" fillId="0" borderId="0" xfId="0" applyFont="1">
      <alignment vertical="center"/>
    </xf>
    <xf numFmtId="164" fontId="50" fillId="15" borderId="74" xfId="2" applyNumberFormat="1" applyFont="1" applyFill="1" applyBorder="1" applyAlignment="1">
      <alignment horizontal="center" vertical="center"/>
    </xf>
    <xf numFmtId="164" fontId="50" fillId="15" borderId="90" xfId="2" applyNumberFormat="1" applyFont="1" applyFill="1" applyBorder="1" applyAlignment="1">
      <alignment horizontal="center" vertical="center"/>
    </xf>
    <xf numFmtId="168" fontId="50" fillId="15" borderId="76" xfId="2" applyNumberFormat="1" applyFont="1" applyFill="1" applyBorder="1" applyAlignment="1">
      <alignment horizontal="right" vertical="center"/>
    </xf>
    <xf numFmtId="168" fontId="50" fillId="15" borderId="57" xfId="2" applyNumberFormat="1" applyFont="1" applyFill="1" applyBorder="1" applyAlignment="1">
      <alignment horizontal="right" vertical="center"/>
    </xf>
    <xf numFmtId="168" fontId="50" fillId="15" borderId="66" xfId="2" applyNumberFormat="1" applyFont="1" applyFill="1" applyBorder="1" applyAlignment="1">
      <alignment horizontal="right" vertical="center"/>
    </xf>
    <xf numFmtId="168" fontId="50" fillId="15" borderId="65" xfId="2" applyNumberFormat="1" applyFont="1" applyFill="1" applyBorder="1" applyAlignment="1">
      <alignment horizontal="right" vertical="center"/>
    </xf>
    <xf numFmtId="9" fontId="53" fillId="15" borderId="0" xfId="1" applyFont="1" applyFill="1" applyBorder="1" applyAlignment="1">
      <alignment horizontal="right" vertical="center"/>
    </xf>
    <xf numFmtId="9" fontId="53" fillId="15" borderId="61" xfId="1" applyFont="1" applyFill="1" applyBorder="1" applyAlignment="1">
      <alignment horizontal="right" vertical="center"/>
    </xf>
    <xf numFmtId="168" fontId="50" fillId="15" borderId="0" xfId="2" applyNumberFormat="1" applyFont="1" applyFill="1" applyBorder="1" applyAlignment="1">
      <alignment horizontal="right" vertical="center"/>
    </xf>
    <xf numFmtId="9" fontId="53" fillId="15" borderId="66" xfId="1" applyFont="1" applyFill="1" applyBorder="1" applyAlignment="1">
      <alignment horizontal="right" vertical="center"/>
    </xf>
    <xf numFmtId="168" fontId="59" fillId="2" borderId="85" xfId="0" applyNumberFormat="1" applyFont="1" applyFill="1" applyBorder="1" applyAlignment="1">
      <alignment horizontal="right" vertical="center"/>
    </xf>
    <xf numFmtId="168" fontId="59" fillId="2" borderId="86" xfId="0" applyNumberFormat="1" applyFont="1" applyFill="1" applyBorder="1" applyAlignment="1">
      <alignment horizontal="right" vertical="center"/>
    </xf>
    <xf numFmtId="168" fontId="59" fillId="2" borderId="87" xfId="0" applyNumberFormat="1" applyFont="1" applyFill="1" applyBorder="1" applyAlignment="1">
      <alignment horizontal="right" vertical="center"/>
    </xf>
    <xf numFmtId="168" fontId="59" fillId="2" borderId="79" xfId="0" applyNumberFormat="1" applyFont="1" applyFill="1" applyBorder="1" applyAlignment="1">
      <alignment horizontal="right" vertical="center"/>
    </xf>
    <xf numFmtId="9" fontId="49" fillId="2" borderId="1" xfId="1" applyFont="1" applyFill="1" applyBorder="1" applyAlignment="1">
      <alignment horizontal="right" vertical="center"/>
    </xf>
    <xf numFmtId="9" fontId="49" fillId="2" borderId="60" xfId="1" applyFont="1" applyFill="1" applyBorder="1" applyAlignment="1">
      <alignment horizontal="right" vertical="center"/>
    </xf>
    <xf numFmtId="168" fontId="59" fillId="2" borderId="1" xfId="0" applyNumberFormat="1" applyFont="1" applyFill="1" applyBorder="1" applyAlignment="1">
      <alignment horizontal="right" vertical="center"/>
    </xf>
    <xf numFmtId="9" fontId="49" fillId="2" borderId="87" xfId="1" applyFont="1" applyFill="1" applyBorder="1" applyAlignment="1">
      <alignment horizontal="right" vertical="center"/>
    </xf>
    <xf numFmtId="165" fontId="35" fillId="0" borderId="0" xfId="0" applyNumberFormat="1" applyFont="1">
      <alignment vertical="center"/>
    </xf>
    <xf numFmtId="0" fontId="59" fillId="0" borderId="88" xfId="0" applyFont="1" applyBorder="1" applyAlignment="1">
      <alignment horizontal="center" vertical="center"/>
    </xf>
    <xf numFmtId="168" fontId="59" fillId="0" borderId="75" xfId="0" applyNumberFormat="1" applyFont="1" applyBorder="1" applyAlignment="1">
      <alignment horizontal="right" vertical="center"/>
    </xf>
    <xf numFmtId="168" fontId="59" fillId="0" borderId="71" xfId="0" applyNumberFormat="1" applyFont="1" applyBorder="1" applyAlignment="1">
      <alignment horizontal="right" vertical="center"/>
    </xf>
    <xf numFmtId="168" fontId="59" fillId="0" borderId="69" xfId="0" applyNumberFormat="1" applyFont="1" applyBorder="1" applyAlignment="1">
      <alignment horizontal="right" vertical="center"/>
    </xf>
    <xf numFmtId="168" fontId="59" fillId="0" borderId="67" xfId="0" applyNumberFormat="1" applyFont="1" applyBorder="1" applyAlignment="1">
      <alignment horizontal="right" vertical="center"/>
    </xf>
    <xf numFmtId="9" fontId="49" fillId="0" borderId="68" xfId="1" applyFont="1" applyFill="1" applyBorder="1" applyAlignment="1">
      <alignment horizontal="right" vertical="center"/>
    </xf>
    <xf numFmtId="9" fontId="49" fillId="0" borderId="70" xfId="1" applyFont="1" applyFill="1" applyBorder="1" applyAlignment="1">
      <alignment horizontal="right" vertical="center"/>
    </xf>
    <xf numFmtId="168" fontId="59" fillId="0" borderId="68" xfId="0" applyNumberFormat="1" applyFont="1" applyBorder="1" applyAlignment="1">
      <alignment horizontal="right" vertical="center"/>
    </xf>
    <xf numFmtId="9" fontId="49" fillId="0" borderId="69" xfId="1" applyFont="1" applyFill="1" applyBorder="1" applyAlignment="1">
      <alignment horizontal="right" vertical="center"/>
    </xf>
    <xf numFmtId="169" fontId="35" fillId="0" borderId="0" xfId="1" applyNumberFormat="1" applyFont="1" applyFill="1" applyBorder="1">
      <alignment vertical="center"/>
    </xf>
    <xf numFmtId="0" fontId="52" fillId="0" borderId="0" xfId="0" applyFont="1" applyAlignment="1">
      <alignment horizontal="center" vertical="center"/>
    </xf>
    <xf numFmtId="168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9" fontId="52" fillId="0" borderId="0" xfId="1" applyFont="1" applyFill="1" applyBorder="1" applyAlignment="1">
      <alignment horizontal="left" vertical="center"/>
    </xf>
    <xf numFmtId="168" fontId="37" fillId="9" borderId="64" xfId="0" applyNumberFormat="1" applyFont="1" applyFill="1" applyBorder="1" applyAlignment="1">
      <alignment horizontal="center" vertical="center"/>
    </xf>
    <xf numFmtId="169" fontId="50" fillId="0" borderId="76" xfId="1" applyNumberFormat="1" applyFont="1" applyFill="1" applyBorder="1" applyAlignment="1">
      <alignment horizontal="right" vertical="center" wrapText="1"/>
    </xf>
    <xf numFmtId="169" fontId="50" fillId="0" borderId="57" xfId="1" applyNumberFormat="1" applyFont="1" applyFill="1" applyBorder="1" applyAlignment="1">
      <alignment horizontal="right" vertical="center" wrapText="1"/>
    </xf>
    <xf numFmtId="169" fontId="50" fillId="0" borderId="66" xfId="1" applyNumberFormat="1" applyFont="1" applyFill="1" applyBorder="1" applyAlignment="1">
      <alignment horizontal="right" vertical="center" wrapText="1"/>
    </xf>
    <xf numFmtId="169" fontId="50" fillId="0" borderId="65" xfId="1" applyNumberFormat="1" applyFont="1" applyFill="1" applyBorder="1" applyAlignment="1">
      <alignment horizontal="right" vertical="center" wrapText="1"/>
    </xf>
    <xf numFmtId="169" fontId="50" fillId="0" borderId="0" xfId="1" applyNumberFormat="1" applyFont="1" applyFill="1" applyBorder="1" applyAlignment="1">
      <alignment horizontal="right" vertical="center" wrapText="1"/>
    </xf>
    <xf numFmtId="169" fontId="59" fillId="2" borderId="76" xfId="1" applyNumberFormat="1" applyFont="1" applyFill="1" applyBorder="1" applyAlignment="1">
      <alignment horizontal="right" vertical="center"/>
    </xf>
    <xf numFmtId="169" fontId="59" fillId="2" borderId="57" xfId="1" applyNumberFormat="1" applyFont="1" applyFill="1" applyBorder="1" applyAlignment="1">
      <alignment horizontal="right" vertical="center"/>
    </xf>
    <xf numFmtId="169" fontId="59" fillId="2" borderId="66" xfId="1" applyNumberFormat="1" applyFont="1" applyFill="1" applyBorder="1" applyAlignment="1">
      <alignment horizontal="right" vertical="center"/>
    </xf>
    <xf numFmtId="169" fontId="59" fillId="2" borderId="65" xfId="1" applyNumberFormat="1" applyFont="1" applyFill="1" applyBorder="1" applyAlignment="1">
      <alignment horizontal="right" vertical="center"/>
    </xf>
    <xf numFmtId="169" fontId="59" fillId="2" borderId="0" xfId="1" applyNumberFormat="1" applyFont="1" applyFill="1" applyBorder="1" applyAlignment="1">
      <alignment horizontal="right" vertical="center"/>
    </xf>
    <xf numFmtId="0" fontId="59" fillId="2" borderId="0" xfId="0" applyFont="1" applyFill="1">
      <alignment vertical="center"/>
    </xf>
    <xf numFmtId="164" fontId="50" fillId="0" borderId="74" xfId="2" applyNumberFormat="1" applyFont="1" applyFill="1" applyBorder="1" applyAlignment="1">
      <alignment horizontal="center" vertical="center"/>
    </xf>
    <xf numFmtId="169" fontId="50" fillId="0" borderId="57" xfId="1" applyNumberFormat="1" applyFont="1" applyFill="1" applyBorder="1" applyAlignment="1">
      <alignment horizontal="right" vertical="center"/>
    </xf>
    <xf numFmtId="169" fontId="50" fillId="0" borderId="66" xfId="1" applyNumberFormat="1" applyFont="1" applyFill="1" applyBorder="1" applyAlignment="1">
      <alignment horizontal="right" vertical="center"/>
    </xf>
    <xf numFmtId="0" fontId="35" fillId="2" borderId="0" xfId="0" applyFont="1" applyFill="1">
      <alignment vertical="center"/>
    </xf>
    <xf numFmtId="169" fontId="59" fillId="0" borderId="75" xfId="1" applyNumberFormat="1" applyFont="1" applyFill="1" applyBorder="1" applyAlignment="1">
      <alignment horizontal="right" vertical="center"/>
    </xf>
    <xf numFmtId="169" fontId="59" fillId="0" borderId="71" xfId="1" applyNumberFormat="1" applyFont="1" applyFill="1" applyBorder="1" applyAlignment="1">
      <alignment horizontal="right" vertical="center"/>
    </xf>
    <xf numFmtId="169" fontId="59" fillId="0" borderId="69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66" fontId="4" fillId="0" borderId="0" xfId="2" applyNumberFormat="1" applyFont="1" applyBorder="1">
      <alignment vertical="center"/>
    </xf>
    <xf numFmtId="0" fontId="34" fillId="9" borderId="5" xfId="0" applyFont="1" applyFill="1" applyBorder="1" applyAlignment="1">
      <alignment horizontal="left" vertical="center"/>
    </xf>
    <xf numFmtId="0" fontId="34" fillId="9" borderId="56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0" fontId="6" fillId="11" borderId="3" xfId="0" applyFont="1" applyFill="1" applyBorder="1">
      <alignment vertical="center"/>
    </xf>
    <xf numFmtId="0" fontId="6" fillId="11" borderId="4" xfId="0" applyFont="1" applyFill="1" applyBorder="1">
      <alignment vertical="center"/>
    </xf>
    <xf numFmtId="41" fontId="4" fillId="11" borderId="84" xfId="2" applyFont="1" applyFill="1" applyBorder="1" applyAlignment="1">
      <alignment horizontal="right" vertical="center"/>
    </xf>
    <xf numFmtId="41" fontId="4" fillId="11" borderId="80" xfId="2" applyFont="1" applyFill="1" applyBorder="1" applyAlignment="1">
      <alignment horizontal="right" vertical="center"/>
    </xf>
    <xf numFmtId="41" fontId="4" fillId="11" borderId="4" xfId="2" applyFont="1" applyFill="1" applyBorder="1" applyAlignment="1">
      <alignment horizontal="right" vertical="center"/>
    </xf>
    <xf numFmtId="41" fontId="4" fillId="11" borderId="3" xfId="2" applyFont="1" applyFill="1" applyBorder="1" applyAlignment="1">
      <alignment horizontal="right" vertical="center"/>
    </xf>
    <xf numFmtId="41" fontId="4" fillId="11" borderId="0" xfId="2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1" fontId="2" fillId="3" borderId="84" xfId="2" applyFont="1" applyFill="1" applyBorder="1" applyAlignment="1">
      <alignment horizontal="right" vertical="center"/>
    </xf>
    <xf numFmtId="41" fontId="2" fillId="3" borderId="80" xfId="2" applyFont="1" applyFill="1" applyBorder="1" applyAlignment="1">
      <alignment horizontal="right" vertical="center"/>
    </xf>
    <xf numFmtId="41" fontId="2" fillId="3" borderId="4" xfId="2" applyFont="1" applyFill="1" applyBorder="1" applyAlignment="1">
      <alignment horizontal="right" vertical="center"/>
    </xf>
    <xf numFmtId="41" fontId="2" fillId="3" borderId="3" xfId="2" applyFont="1" applyFill="1" applyBorder="1" applyAlignment="1">
      <alignment horizontal="right" vertical="center"/>
    </xf>
    <xf numFmtId="41" fontId="2" fillId="3" borderId="0" xfId="2" applyFont="1" applyFill="1" applyBorder="1" applyAlignment="1">
      <alignment horizontal="right" vertical="center"/>
    </xf>
    <xf numFmtId="0" fontId="60" fillId="3" borderId="3" xfId="0" applyFont="1" applyFill="1" applyBorder="1">
      <alignment vertical="center"/>
    </xf>
    <xf numFmtId="0" fontId="60" fillId="3" borderId="4" xfId="0" applyFont="1" applyFill="1" applyBorder="1" applyAlignment="1">
      <alignment horizontal="left" vertical="center"/>
    </xf>
    <xf numFmtId="169" fontId="60" fillId="3" borderId="84" xfId="1" applyNumberFormat="1" applyFont="1" applyFill="1" applyBorder="1" applyAlignment="1">
      <alignment horizontal="right" vertical="center"/>
    </xf>
    <xf numFmtId="169" fontId="60" fillId="3" borderId="80" xfId="1" applyNumberFormat="1" applyFont="1" applyFill="1" applyBorder="1" applyAlignment="1">
      <alignment horizontal="right" vertical="center"/>
    </xf>
    <xf numFmtId="169" fontId="60" fillId="3" borderId="4" xfId="1" applyNumberFormat="1" applyFont="1" applyFill="1" applyBorder="1" applyAlignment="1">
      <alignment horizontal="right" vertical="center"/>
    </xf>
    <xf numFmtId="169" fontId="60" fillId="3" borderId="3" xfId="1" applyNumberFormat="1" applyFont="1" applyFill="1" applyBorder="1" applyAlignment="1">
      <alignment horizontal="right" vertical="center"/>
    </xf>
    <xf numFmtId="169" fontId="61" fillId="3" borderId="0" xfId="1" applyNumberFormat="1" applyFont="1" applyFill="1" applyBorder="1" applyAlignment="1">
      <alignment horizontal="right" vertical="center"/>
    </xf>
    <xf numFmtId="169" fontId="61" fillId="3" borderId="80" xfId="1" applyNumberFormat="1" applyFont="1" applyFill="1" applyBorder="1" applyAlignment="1">
      <alignment horizontal="right" vertical="center"/>
    </xf>
    <xf numFmtId="169" fontId="60" fillId="3" borderId="0" xfId="1" applyNumberFormat="1" applyFont="1" applyFill="1" applyBorder="1" applyAlignment="1">
      <alignment horizontal="right" vertical="center"/>
    </xf>
    <xf numFmtId="169" fontId="61" fillId="3" borderId="4" xfId="1" applyNumberFormat="1" applyFont="1" applyFill="1" applyBorder="1" applyAlignment="1">
      <alignment horizontal="right" vertical="center"/>
    </xf>
    <xf numFmtId="0" fontId="60" fillId="0" borderId="0" xfId="0" applyFont="1">
      <alignment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1" fontId="2" fillId="2" borderId="84" xfId="2" applyFont="1" applyFill="1" applyBorder="1" applyAlignment="1">
      <alignment horizontal="right" vertical="center"/>
    </xf>
    <xf numFmtId="41" fontId="2" fillId="2" borderId="80" xfId="2" applyFont="1" applyFill="1" applyBorder="1" applyAlignment="1">
      <alignment horizontal="right" vertical="center"/>
    </xf>
    <xf numFmtId="41" fontId="2" fillId="2" borderId="4" xfId="2" applyFont="1" applyFill="1" applyBorder="1" applyAlignment="1">
      <alignment horizontal="right" vertical="center"/>
    </xf>
    <xf numFmtId="41" fontId="2" fillId="2" borderId="3" xfId="2" applyFont="1" applyFill="1" applyBorder="1" applyAlignment="1">
      <alignment horizontal="right" vertical="center"/>
    </xf>
    <xf numFmtId="41" fontId="2" fillId="2" borderId="0" xfId="2" applyFont="1" applyFill="1" applyBorder="1" applyAlignment="1">
      <alignment horizontal="right" vertical="center"/>
    </xf>
    <xf numFmtId="169" fontId="61" fillId="2" borderId="3" xfId="1" applyNumberFormat="1" applyFont="1" applyFill="1" applyBorder="1">
      <alignment vertical="center"/>
    </xf>
    <xf numFmtId="169" fontId="61" fillId="2" borderId="4" xfId="1" applyNumberFormat="1" applyFont="1" applyFill="1" applyBorder="1">
      <alignment vertical="center"/>
    </xf>
    <xf numFmtId="169" fontId="60" fillId="2" borderId="84" xfId="1" applyNumberFormat="1" applyFont="1" applyFill="1" applyBorder="1" applyAlignment="1">
      <alignment horizontal="right" vertical="center"/>
    </xf>
    <xf numFmtId="169" fontId="60" fillId="2" borderId="80" xfId="1" applyNumberFormat="1" applyFont="1" applyFill="1" applyBorder="1" applyAlignment="1">
      <alignment horizontal="right" vertical="center"/>
    </xf>
    <xf numFmtId="169" fontId="60" fillId="2" borderId="4" xfId="1" applyNumberFormat="1" applyFont="1" applyFill="1" applyBorder="1" applyAlignment="1">
      <alignment horizontal="right" vertical="center"/>
    </xf>
    <xf numFmtId="169" fontId="60" fillId="2" borderId="3" xfId="1" applyNumberFormat="1" applyFont="1" applyFill="1" applyBorder="1" applyAlignment="1">
      <alignment horizontal="right" vertical="center"/>
    </xf>
    <xf numFmtId="169" fontId="61" fillId="2" borderId="0" xfId="1" applyNumberFormat="1" applyFont="1" applyFill="1" applyBorder="1" applyAlignment="1">
      <alignment horizontal="right" vertical="center"/>
    </xf>
    <xf numFmtId="169" fontId="61" fillId="2" borderId="80" xfId="1" applyNumberFormat="1" applyFont="1" applyFill="1" applyBorder="1" applyAlignment="1">
      <alignment horizontal="right" vertical="center"/>
    </xf>
    <xf numFmtId="169" fontId="60" fillId="2" borderId="0" xfId="1" applyNumberFormat="1" applyFont="1" applyFill="1" applyBorder="1" applyAlignment="1">
      <alignment horizontal="right" vertical="center"/>
    </xf>
    <xf numFmtId="169" fontId="61" fillId="2" borderId="4" xfId="1" applyNumberFormat="1" applyFont="1" applyFill="1" applyBorder="1" applyAlignment="1">
      <alignment horizontal="right" vertical="center"/>
    </xf>
    <xf numFmtId="169" fontId="60" fillId="0" borderId="0" xfId="1" applyNumberFormat="1" applyFont="1" applyFill="1">
      <alignment vertical="center"/>
    </xf>
    <xf numFmtId="169" fontId="60" fillId="0" borderId="0" xfId="1" applyNumberFormat="1" applyFont="1">
      <alignment vertical="center"/>
    </xf>
    <xf numFmtId="169" fontId="60" fillId="0" borderId="0" xfId="1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41" fontId="4" fillId="0" borderId="84" xfId="2" applyFont="1" applyFill="1" applyBorder="1" applyAlignment="1">
      <alignment horizontal="right" vertical="center"/>
    </xf>
    <xf numFmtId="41" fontId="4" fillId="0" borderId="80" xfId="2" applyFont="1" applyFill="1" applyBorder="1" applyAlignment="1">
      <alignment horizontal="right" vertical="center"/>
    </xf>
    <xf numFmtId="41" fontId="4" fillId="0" borderId="4" xfId="2" applyFont="1" applyFill="1" applyBorder="1" applyAlignment="1">
      <alignment horizontal="right" vertical="center"/>
    </xf>
    <xf numFmtId="41" fontId="4" fillId="0" borderId="3" xfId="2" applyFont="1" applyFill="1" applyBorder="1" applyAlignment="1">
      <alignment horizontal="right" vertical="center"/>
    </xf>
    <xf numFmtId="169" fontId="61" fillId="0" borderId="3" xfId="1" applyNumberFormat="1" applyFont="1" applyBorder="1">
      <alignment vertical="center"/>
    </xf>
    <xf numFmtId="169" fontId="61" fillId="0" borderId="4" xfId="1" applyNumberFormat="1" applyFont="1" applyBorder="1">
      <alignment vertical="center"/>
    </xf>
    <xf numFmtId="169" fontId="60" fillId="0" borderId="84" xfId="1" applyNumberFormat="1" applyFont="1" applyFill="1" applyBorder="1" applyAlignment="1">
      <alignment horizontal="right" vertical="center"/>
    </xf>
    <xf numFmtId="169" fontId="60" fillId="0" borderId="80" xfId="1" applyNumberFormat="1" applyFont="1" applyFill="1" applyBorder="1" applyAlignment="1">
      <alignment horizontal="right" vertical="center"/>
    </xf>
    <xf numFmtId="169" fontId="60" fillId="0" borderId="4" xfId="1" applyNumberFormat="1" applyFont="1" applyFill="1" applyBorder="1" applyAlignment="1">
      <alignment horizontal="right" vertical="center"/>
    </xf>
    <xf numFmtId="169" fontId="60" fillId="0" borderId="3" xfId="1" applyNumberFormat="1" applyFont="1" applyFill="1" applyBorder="1" applyAlignment="1">
      <alignment horizontal="right" vertical="center"/>
    </xf>
    <xf numFmtId="169" fontId="61" fillId="0" borderId="0" xfId="1" applyNumberFormat="1" applyFont="1" applyFill="1" applyBorder="1" applyAlignment="1">
      <alignment horizontal="right" vertical="center"/>
    </xf>
    <xf numFmtId="169" fontId="61" fillId="0" borderId="80" xfId="1" applyNumberFormat="1" applyFont="1" applyFill="1" applyBorder="1" applyAlignment="1">
      <alignment horizontal="right" vertical="center"/>
    </xf>
    <xf numFmtId="169" fontId="61" fillId="0" borderId="4" xfId="1" applyNumberFormat="1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4" xfId="0" applyFont="1" applyFill="1" applyBorder="1">
      <alignment vertical="center"/>
    </xf>
    <xf numFmtId="41" fontId="4" fillId="10" borderId="84" xfId="2" applyFont="1" applyFill="1" applyBorder="1" applyAlignment="1">
      <alignment horizontal="right" vertical="center"/>
    </xf>
    <xf numFmtId="41" fontId="4" fillId="10" borderId="80" xfId="2" applyFont="1" applyFill="1" applyBorder="1" applyAlignment="1">
      <alignment horizontal="right" vertical="center"/>
    </xf>
    <xf numFmtId="41" fontId="4" fillId="10" borderId="4" xfId="2" applyFont="1" applyFill="1" applyBorder="1" applyAlignment="1">
      <alignment horizontal="right" vertical="center"/>
    </xf>
    <xf numFmtId="41" fontId="4" fillId="10" borderId="3" xfId="2" applyFont="1" applyFill="1" applyBorder="1" applyAlignment="1">
      <alignment horizontal="right" vertical="center"/>
    </xf>
    <xf numFmtId="41" fontId="4" fillId="10" borderId="0" xfId="2" applyFont="1" applyFill="1" applyBorder="1" applyAlignment="1">
      <alignment horizontal="right" vertical="center"/>
    </xf>
    <xf numFmtId="169" fontId="61" fillId="10" borderId="3" xfId="1" applyNumberFormat="1" applyFont="1" applyFill="1" applyBorder="1">
      <alignment vertical="center"/>
    </xf>
    <xf numFmtId="169" fontId="61" fillId="10" borderId="4" xfId="1" applyNumberFormat="1" applyFont="1" applyFill="1" applyBorder="1">
      <alignment vertical="center"/>
    </xf>
    <xf numFmtId="169" fontId="60" fillId="10" borderId="84" xfId="1" applyNumberFormat="1" applyFont="1" applyFill="1" applyBorder="1" applyAlignment="1">
      <alignment horizontal="right" vertical="center"/>
    </xf>
    <xf numFmtId="169" fontId="60" fillId="10" borderId="80" xfId="1" applyNumberFormat="1" applyFont="1" applyFill="1" applyBorder="1" applyAlignment="1">
      <alignment horizontal="right" vertical="center"/>
    </xf>
    <xf numFmtId="169" fontId="60" fillId="10" borderId="4" xfId="1" applyNumberFormat="1" applyFont="1" applyFill="1" applyBorder="1" applyAlignment="1">
      <alignment horizontal="right" vertical="center"/>
    </xf>
    <xf numFmtId="169" fontId="60" fillId="10" borderId="3" xfId="1" applyNumberFormat="1" applyFont="1" applyFill="1" applyBorder="1" applyAlignment="1">
      <alignment horizontal="right" vertical="center"/>
    </xf>
    <xf numFmtId="169" fontId="61" fillId="10" borderId="0" xfId="1" applyNumberFormat="1" applyFont="1" applyFill="1" applyBorder="1" applyAlignment="1">
      <alignment horizontal="right" vertical="center"/>
    </xf>
    <xf numFmtId="169" fontId="61" fillId="10" borderId="80" xfId="1" applyNumberFormat="1" applyFont="1" applyFill="1" applyBorder="1" applyAlignment="1">
      <alignment horizontal="right" vertical="center"/>
    </xf>
    <xf numFmtId="169" fontId="60" fillId="10" borderId="0" xfId="1" applyNumberFormat="1" applyFont="1" applyFill="1" applyBorder="1" applyAlignment="1">
      <alignment horizontal="right" vertical="center"/>
    </xf>
    <xf numFmtId="169" fontId="61" fillId="10" borderId="4" xfId="1" applyNumberFormat="1" applyFont="1" applyFill="1" applyBorder="1" applyAlignment="1">
      <alignment horizontal="right" vertical="center"/>
    </xf>
    <xf numFmtId="168" fontId="35" fillId="0" borderId="0" xfId="0" applyNumberFormat="1" applyFont="1">
      <alignment vertical="center"/>
    </xf>
    <xf numFmtId="168" fontId="51" fillId="0" borderId="0" xfId="0" applyNumberFormat="1" applyFont="1">
      <alignment vertical="center"/>
    </xf>
    <xf numFmtId="0" fontId="37" fillId="9" borderId="92" xfId="0" applyFont="1" applyFill="1" applyBorder="1" applyAlignment="1">
      <alignment horizontal="center" vertical="center"/>
    </xf>
    <xf numFmtId="168" fontId="50" fillId="2" borderId="90" xfId="2" applyNumberFormat="1" applyFont="1" applyFill="1" applyBorder="1" applyAlignment="1">
      <alignment horizontal="right" vertical="center"/>
    </xf>
    <xf numFmtId="168" fontId="50" fillId="2" borderId="95" xfId="2" applyNumberFormat="1" applyFont="1" applyFill="1" applyBorder="1" applyAlignment="1">
      <alignment horizontal="right" vertical="center"/>
    </xf>
    <xf numFmtId="9" fontId="53" fillId="2" borderId="96" xfId="1" applyFont="1" applyFill="1" applyBorder="1" applyAlignment="1">
      <alignment horizontal="right" vertical="center"/>
    </xf>
    <xf numFmtId="168" fontId="50" fillId="0" borderId="0" xfId="2" applyNumberFormat="1" applyFont="1" applyFill="1" applyBorder="1" applyAlignment="1">
      <alignment horizontal="center" vertical="center"/>
    </xf>
    <xf numFmtId="168" fontId="52" fillId="0" borderId="90" xfId="2" applyNumberFormat="1" applyFont="1" applyFill="1" applyBorder="1" applyAlignment="1">
      <alignment horizontal="right" vertical="center"/>
    </xf>
    <xf numFmtId="168" fontId="52" fillId="0" borderId="95" xfId="2" applyNumberFormat="1" applyFont="1" applyFill="1" applyBorder="1" applyAlignment="1">
      <alignment horizontal="right" vertical="center"/>
    </xf>
    <xf numFmtId="9" fontId="52" fillId="0" borderId="96" xfId="1" applyFont="1" applyFill="1" applyBorder="1" applyAlignment="1">
      <alignment horizontal="right" vertical="center"/>
    </xf>
    <xf numFmtId="168" fontId="52" fillId="0" borderId="0" xfId="2" applyNumberFormat="1" applyFont="1" applyFill="1" applyBorder="1" applyAlignment="1">
      <alignment horizontal="center" vertical="center"/>
    </xf>
    <xf numFmtId="169" fontId="54" fillId="0" borderId="90" xfId="1" applyNumberFormat="1" applyFont="1" applyFill="1" applyBorder="1" applyAlignment="1">
      <alignment horizontal="right" vertical="center"/>
    </xf>
    <xf numFmtId="169" fontId="54" fillId="0" borderId="95" xfId="1" applyNumberFormat="1" applyFont="1" applyFill="1" applyBorder="1" applyAlignment="1">
      <alignment horizontal="right" vertical="center"/>
    </xf>
    <xf numFmtId="169" fontId="54" fillId="0" borderId="0" xfId="1" applyNumberFormat="1" applyFont="1" applyFill="1" applyBorder="1" applyAlignment="1">
      <alignment horizontal="center" vertical="center"/>
    </xf>
    <xf numFmtId="168" fontId="50" fillId="2" borderId="90" xfId="0" applyNumberFormat="1" applyFont="1" applyFill="1" applyBorder="1" applyAlignment="1">
      <alignment horizontal="right" vertical="center"/>
    </xf>
    <xf numFmtId="168" fontId="50" fillId="2" borderId="95" xfId="0" applyNumberFormat="1" applyFont="1" applyFill="1" applyBorder="1" applyAlignment="1">
      <alignment horizontal="right" vertical="center"/>
    </xf>
    <xf numFmtId="168" fontId="50" fillId="0" borderId="0" xfId="0" applyNumberFormat="1" applyFont="1" applyAlignment="1">
      <alignment horizontal="center" vertical="center"/>
    </xf>
    <xf numFmtId="169" fontId="55" fillId="2" borderId="90" xfId="1" applyNumberFormat="1" applyFont="1" applyFill="1" applyBorder="1" applyAlignment="1">
      <alignment horizontal="right" vertical="center"/>
    </xf>
    <xf numFmtId="169" fontId="55" fillId="2" borderId="95" xfId="1" applyNumberFormat="1" applyFont="1" applyFill="1" applyBorder="1" applyAlignment="1">
      <alignment horizontal="right" vertical="center"/>
    </xf>
    <xf numFmtId="169" fontId="55" fillId="2" borderId="96" xfId="1" applyNumberFormat="1" applyFont="1" applyFill="1" applyBorder="1" applyAlignment="1">
      <alignment horizontal="right" vertical="center"/>
    </xf>
    <xf numFmtId="169" fontId="55" fillId="0" borderId="0" xfId="1" applyNumberFormat="1" applyFont="1" applyFill="1" applyBorder="1" applyAlignment="1">
      <alignment horizontal="right" vertical="center"/>
    </xf>
    <xf numFmtId="169" fontId="55" fillId="0" borderId="0" xfId="1" applyNumberFormat="1" applyFont="1" applyFill="1" applyBorder="1" applyAlignment="1">
      <alignment horizontal="center" vertical="center"/>
    </xf>
    <xf numFmtId="168" fontId="52" fillId="0" borderId="90" xfId="1" applyNumberFormat="1" applyFont="1" applyFill="1" applyBorder="1" applyAlignment="1">
      <alignment horizontal="right" vertical="center"/>
    </xf>
    <xf numFmtId="168" fontId="52" fillId="0" borderId="95" xfId="1" applyNumberFormat="1" applyFont="1" applyFill="1" applyBorder="1" applyAlignment="1">
      <alignment horizontal="right" vertical="center"/>
    </xf>
    <xf numFmtId="168" fontId="52" fillId="0" borderId="0" xfId="1" applyNumberFormat="1" applyFont="1" applyFill="1" applyBorder="1" applyAlignment="1">
      <alignment horizontal="center" vertical="center"/>
    </xf>
    <xf numFmtId="168" fontId="35" fillId="0" borderId="90" xfId="0" applyNumberFormat="1" applyFont="1" applyBorder="1" applyAlignment="1">
      <alignment horizontal="right" vertical="center"/>
    </xf>
    <xf numFmtId="168" fontId="35" fillId="0" borderId="95" xfId="0" applyNumberFormat="1" applyFont="1" applyBorder="1" applyAlignment="1">
      <alignment horizontal="right" vertical="center"/>
    </xf>
    <xf numFmtId="167" fontId="56" fillId="0" borderId="96" xfId="1" applyNumberFormat="1" applyFont="1" applyFill="1" applyBorder="1" applyAlignment="1">
      <alignment horizontal="right" vertical="center"/>
    </xf>
    <xf numFmtId="168" fontId="35" fillId="0" borderId="0" xfId="0" applyNumberFormat="1" applyFont="1" applyAlignment="1">
      <alignment horizontal="center" vertical="center"/>
    </xf>
    <xf numFmtId="168" fontId="35" fillId="2" borderId="90" xfId="0" applyNumberFormat="1" applyFont="1" applyFill="1" applyBorder="1" applyAlignment="1">
      <alignment horizontal="right" vertical="center"/>
    </xf>
    <xf numFmtId="168" fontId="35" fillId="2" borderId="95" xfId="0" applyNumberFormat="1" applyFont="1" applyFill="1" applyBorder="1" applyAlignment="1">
      <alignment horizontal="right" vertical="center"/>
    </xf>
    <xf numFmtId="9" fontId="49" fillId="2" borderId="96" xfId="1" applyFont="1" applyFill="1" applyBorder="1" applyAlignment="1">
      <alignment horizontal="right" vertical="center"/>
    </xf>
    <xf numFmtId="168" fontId="35" fillId="0" borderId="90" xfId="2" applyNumberFormat="1" applyFont="1" applyFill="1" applyBorder="1" applyAlignment="1">
      <alignment horizontal="right" vertical="center"/>
    </xf>
    <xf numFmtId="168" fontId="35" fillId="0" borderId="95" xfId="2" applyNumberFormat="1" applyFont="1" applyFill="1" applyBorder="1" applyAlignment="1">
      <alignment horizontal="right" vertical="center"/>
    </xf>
    <xf numFmtId="164" fontId="35" fillId="0" borderId="96" xfId="2" applyNumberFormat="1" applyFont="1" applyFill="1" applyBorder="1" applyAlignment="1">
      <alignment horizontal="right" vertical="center"/>
    </xf>
    <xf numFmtId="168" fontId="35" fillId="0" borderId="0" xfId="2" applyNumberFormat="1" applyFont="1" applyFill="1" applyBorder="1" applyAlignment="1">
      <alignment horizontal="center" vertical="center"/>
    </xf>
    <xf numFmtId="169" fontId="55" fillId="2" borderId="91" xfId="1" applyNumberFormat="1" applyFont="1" applyFill="1" applyBorder="1" applyAlignment="1">
      <alignment horizontal="right" vertical="center"/>
    </xf>
    <xf numFmtId="169" fontId="55" fillId="2" borderId="93" xfId="1" applyNumberFormat="1" applyFont="1" applyFill="1" applyBorder="1" applyAlignment="1">
      <alignment horizontal="right" vertical="center"/>
    </xf>
    <xf numFmtId="169" fontId="55" fillId="2" borderId="97" xfId="1" applyNumberFormat="1" applyFont="1" applyFill="1" applyBorder="1" applyAlignment="1">
      <alignment horizontal="right" vertical="center"/>
    </xf>
    <xf numFmtId="168" fontId="50" fillId="0" borderId="0" xfId="0" applyNumberFormat="1" applyFont="1" applyAlignment="1">
      <alignment horizontal="left" vertical="center"/>
    </xf>
    <xf numFmtId="168" fontId="50" fillId="0" borderId="90" xfId="0" applyNumberFormat="1" applyFont="1" applyBorder="1" applyAlignment="1">
      <alignment horizontal="right" vertical="center" wrapText="1"/>
    </xf>
    <xf numFmtId="168" fontId="50" fillId="0" borderId="95" xfId="0" applyNumberFormat="1" applyFont="1" applyBorder="1" applyAlignment="1">
      <alignment horizontal="right" vertical="center" wrapText="1"/>
    </xf>
    <xf numFmtId="9" fontId="53" fillId="0" borderId="96" xfId="1" applyFont="1" applyFill="1" applyBorder="1" applyAlignment="1">
      <alignment horizontal="right" vertical="center"/>
    </xf>
    <xf numFmtId="168" fontId="50" fillId="0" borderId="0" xfId="0" applyNumberFormat="1" applyFont="1" applyAlignment="1">
      <alignment horizontal="center" vertical="center" wrapText="1"/>
    </xf>
    <xf numFmtId="168" fontId="59" fillId="2" borderId="90" xfId="0" applyNumberFormat="1" applyFont="1" applyFill="1" applyBorder="1" applyAlignment="1">
      <alignment horizontal="right" vertical="center"/>
    </xf>
    <xf numFmtId="168" fontId="59" fillId="2" borderId="95" xfId="0" applyNumberFormat="1" applyFont="1" applyFill="1" applyBorder="1" applyAlignment="1">
      <alignment horizontal="right" vertical="center"/>
    </xf>
    <xf numFmtId="168" fontId="59" fillId="0" borderId="0" xfId="0" applyNumberFormat="1" applyFont="1" applyAlignment="1">
      <alignment horizontal="center" vertical="center"/>
    </xf>
    <xf numFmtId="9" fontId="49" fillId="0" borderId="97" xfId="1" applyFont="1" applyFill="1" applyBorder="1" applyAlignment="1">
      <alignment horizontal="right" vertical="center"/>
    </xf>
    <xf numFmtId="168" fontId="52" fillId="0" borderId="0" xfId="0" applyNumberFormat="1" applyFont="1" applyAlignment="1">
      <alignment horizontal="center" vertical="center"/>
    </xf>
    <xf numFmtId="168" fontId="35" fillId="0" borderId="0" xfId="0" applyNumberFormat="1" applyFont="1" applyAlignment="1">
      <alignment horizontal="left" vertical="center"/>
    </xf>
    <xf numFmtId="169" fontId="50" fillId="0" borderId="90" xfId="1" applyNumberFormat="1" applyFont="1" applyFill="1" applyBorder="1" applyAlignment="1">
      <alignment horizontal="right" vertical="center" wrapText="1"/>
    </xf>
    <xf numFmtId="169" fontId="50" fillId="0" borderId="95" xfId="1" applyNumberFormat="1" applyFont="1" applyFill="1" applyBorder="1" applyAlignment="1">
      <alignment horizontal="right" vertical="center" wrapText="1"/>
    </xf>
    <xf numFmtId="169" fontId="50" fillId="0" borderId="0" xfId="1" applyNumberFormat="1" applyFont="1" applyFill="1" applyBorder="1" applyAlignment="1">
      <alignment horizontal="center" vertical="center" wrapText="1"/>
    </xf>
    <xf numFmtId="169" fontId="59" fillId="2" borderId="90" xfId="1" applyNumberFormat="1" applyFont="1" applyFill="1" applyBorder="1" applyAlignment="1">
      <alignment horizontal="right" vertical="center"/>
    </xf>
    <xf numFmtId="169" fontId="59" fillId="2" borderId="95" xfId="1" applyNumberFormat="1" applyFont="1" applyFill="1" applyBorder="1" applyAlignment="1">
      <alignment horizontal="right" vertical="center"/>
    </xf>
    <xf numFmtId="169" fontId="59" fillId="0" borderId="0" xfId="1" applyNumberFormat="1" applyFont="1" applyFill="1" applyBorder="1" applyAlignment="1">
      <alignment horizontal="center" vertical="center"/>
    </xf>
    <xf numFmtId="169" fontId="50" fillId="0" borderId="90" xfId="1" applyNumberFormat="1" applyFont="1" applyFill="1" applyBorder="1" applyAlignment="1">
      <alignment horizontal="right" vertical="center"/>
    </xf>
    <xf numFmtId="169" fontId="50" fillId="0" borderId="95" xfId="1" applyNumberFormat="1" applyFont="1" applyFill="1" applyBorder="1" applyAlignment="1">
      <alignment horizontal="right" vertical="center"/>
    </xf>
    <xf numFmtId="169" fontId="50" fillId="0" borderId="0" xfId="1" applyNumberFormat="1" applyFont="1" applyFill="1" applyBorder="1" applyAlignment="1">
      <alignment horizontal="center" vertical="center"/>
    </xf>
    <xf numFmtId="169" fontId="59" fillId="0" borderId="91" xfId="1" applyNumberFormat="1" applyFont="1" applyFill="1" applyBorder="1" applyAlignment="1">
      <alignment horizontal="right" vertical="center"/>
    </xf>
    <xf numFmtId="169" fontId="59" fillId="0" borderId="93" xfId="1" applyNumberFormat="1" applyFont="1" applyFill="1" applyBorder="1" applyAlignment="1">
      <alignment horizontal="right" vertical="center"/>
    </xf>
    <xf numFmtId="166" fontId="35" fillId="0" borderId="0" xfId="1" applyNumberFormat="1" applyFont="1" applyFill="1" applyBorder="1" applyAlignment="1">
      <alignment horizontal="right" vertical="center"/>
    </xf>
    <xf numFmtId="0" fontId="37" fillId="9" borderId="92" xfId="0" applyFont="1" applyFill="1" applyBorder="1" applyAlignment="1">
      <alignment horizontal="left" vertical="center"/>
    </xf>
    <xf numFmtId="0" fontId="37" fillId="9" borderId="98" xfId="0" applyFont="1" applyFill="1" applyBorder="1" applyAlignment="1">
      <alignment horizontal="center" vertical="center"/>
    </xf>
    <xf numFmtId="166" fontId="37" fillId="9" borderId="89" xfId="0" applyNumberFormat="1" applyFont="1" applyFill="1" applyBorder="1" applyAlignment="1">
      <alignment horizontal="center" vertical="center"/>
    </xf>
    <xf numFmtId="166" fontId="37" fillId="9" borderId="92" xfId="0" applyNumberFormat="1" applyFont="1" applyFill="1" applyBorder="1" applyAlignment="1">
      <alignment horizontal="center" vertical="center"/>
    </xf>
    <xf numFmtId="0" fontId="50" fillId="10" borderId="95" xfId="0" applyFont="1" applyFill="1" applyBorder="1" applyAlignment="1">
      <alignment horizontal="left" vertical="center"/>
    </xf>
    <xf numFmtId="0" fontId="50" fillId="10" borderId="0" xfId="0" applyFont="1" applyFill="1">
      <alignment vertical="center"/>
    </xf>
    <xf numFmtId="166" fontId="51" fillId="10" borderId="90" xfId="1" applyNumberFormat="1" applyFont="1" applyFill="1" applyBorder="1" applyAlignment="1">
      <alignment horizontal="right" vertical="center"/>
    </xf>
    <xf numFmtId="166" fontId="51" fillId="10" borderId="95" xfId="1" applyNumberFormat="1" applyFont="1" applyFill="1" applyBorder="1" applyAlignment="1">
      <alignment horizontal="right" vertical="center"/>
    </xf>
    <xf numFmtId="9" fontId="52" fillId="10" borderId="96" xfId="1" applyFont="1" applyFill="1" applyBorder="1" applyAlignment="1">
      <alignment horizontal="right" vertical="center"/>
    </xf>
    <xf numFmtId="41" fontId="50" fillId="0" borderId="0" xfId="2" applyFont="1" applyFill="1" applyBorder="1" applyAlignment="1">
      <alignment horizontal="right" vertical="center"/>
    </xf>
    <xf numFmtId="0" fontId="50" fillId="8" borderId="95" xfId="0" applyFont="1" applyFill="1" applyBorder="1" applyAlignment="1">
      <alignment horizontal="left" vertical="center"/>
    </xf>
    <xf numFmtId="166" fontId="51" fillId="8" borderId="90" xfId="1" applyNumberFormat="1" applyFont="1" applyFill="1" applyBorder="1" applyAlignment="1">
      <alignment horizontal="right" vertical="center"/>
    </xf>
    <xf numFmtId="166" fontId="51" fillId="8" borderId="95" xfId="1" applyNumberFormat="1" applyFont="1" applyFill="1" applyBorder="1" applyAlignment="1">
      <alignment horizontal="right" vertical="center"/>
    </xf>
    <xf numFmtId="9" fontId="52" fillId="8" borderId="96" xfId="1" applyFont="1" applyFill="1" applyBorder="1" applyAlignment="1">
      <alignment horizontal="right" vertical="center"/>
    </xf>
    <xf numFmtId="0" fontId="35" fillId="0" borderId="95" xfId="0" applyFont="1" applyBorder="1" applyAlignment="1">
      <alignment horizontal="left" vertical="center"/>
    </xf>
    <xf numFmtId="166" fontId="52" fillId="0" borderId="90" xfId="1" applyNumberFormat="1" applyFont="1" applyFill="1" applyBorder="1" applyAlignment="1">
      <alignment horizontal="right" vertical="center"/>
    </xf>
    <xf numFmtId="166" fontId="52" fillId="0" borderId="95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horizontal="right" vertical="center"/>
    </xf>
    <xf numFmtId="41" fontId="52" fillId="8" borderId="90" xfId="2" applyFont="1" applyFill="1" applyBorder="1" applyAlignment="1">
      <alignment horizontal="right" vertical="center"/>
    </xf>
    <xf numFmtId="41" fontId="52" fillId="8" borderId="95" xfId="2" applyFont="1" applyFill="1" applyBorder="1" applyAlignment="1">
      <alignment horizontal="right" vertical="center"/>
    </xf>
    <xf numFmtId="41" fontId="52" fillId="8" borderId="96" xfId="2" applyFont="1" applyFill="1" applyBorder="1" applyAlignment="1">
      <alignment horizontal="right" vertical="center"/>
    </xf>
    <xf numFmtId="41" fontId="52" fillId="0" borderId="0" xfId="2" applyFont="1" applyFill="1" applyBorder="1" applyAlignment="1">
      <alignment horizontal="right" vertical="center"/>
    </xf>
    <xf numFmtId="0" fontId="50" fillId="10" borderId="93" xfId="0" applyFont="1" applyFill="1" applyBorder="1" applyAlignment="1">
      <alignment horizontal="left" vertical="center"/>
    </xf>
    <xf numFmtId="0" fontId="50" fillId="10" borderId="99" xfId="0" applyFont="1" applyFill="1" applyBorder="1">
      <alignment vertical="center"/>
    </xf>
    <xf numFmtId="166" fontId="51" fillId="10" borderId="91" xfId="1" applyNumberFormat="1" applyFont="1" applyFill="1" applyBorder="1" applyAlignment="1">
      <alignment horizontal="right" vertical="center"/>
    </xf>
    <xf numFmtId="166" fontId="51" fillId="10" borderId="93" xfId="1" applyNumberFormat="1" applyFont="1" applyFill="1" applyBorder="1" applyAlignment="1">
      <alignment horizontal="right" vertical="center"/>
    </xf>
    <xf numFmtId="9" fontId="52" fillId="10" borderId="97" xfId="1" applyFont="1" applyFill="1" applyBorder="1" applyAlignment="1">
      <alignment horizontal="right" vertical="center"/>
    </xf>
    <xf numFmtId="166" fontId="35" fillId="0" borderId="0" xfId="2" applyNumberFormat="1" applyFont="1" applyFill="1" applyBorder="1" applyAlignment="1">
      <alignment horizontal="right" vertical="center"/>
    </xf>
    <xf numFmtId="166" fontId="35" fillId="0" borderId="0" xfId="0" applyNumberFormat="1" applyFont="1" applyAlignment="1">
      <alignment horizontal="right" vertical="center"/>
    </xf>
    <xf numFmtId="9" fontId="35" fillId="0" borderId="61" xfId="1" applyFont="1" applyFill="1" applyBorder="1" applyAlignment="1">
      <alignment horizontal="right" vertical="center"/>
    </xf>
    <xf numFmtId="166" fontId="35" fillId="0" borderId="78" xfId="0" applyNumberFormat="1" applyFont="1" applyBorder="1" applyAlignment="1">
      <alignment horizontal="right" vertical="center"/>
    </xf>
    <xf numFmtId="9" fontId="35" fillId="0" borderId="77" xfId="1" applyFont="1" applyFill="1" applyBorder="1" applyAlignment="1">
      <alignment horizontal="right" vertical="center"/>
    </xf>
    <xf numFmtId="166" fontId="35" fillId="0" borderId="77" xfId="1" applyNumberFormat="1" applyFont="1" applyFill="1" applyBorder="1" applyAlignment="1">
      <alignment horizontal="right" vertical="center"/>
    </xf>
    <xf numFmtId="41" fontId="35" fillId="0" borderId="0" xfId="0" applyNumberFormat="1" applyFont="1" applyAlignment="1">
      <alignment horizontal="right" vertical="center"/>
    </xf>
    <xf numFmtId="167" fontId="35" fillId="0" borderId="78" xfId="0" applyNumberFormat="1" applyFont="1" applyBorder="1" applyAlignment="1">
      <alignment horizontal="right" vertical="center"/>
    </xf>
    <xf numFmtId="167" fontId="35" fillId="0" borderId="0" xfId="0" applyNumberFormat="1" applyFont="1">
      <alignment vertical="center"/>
    </xf>
    <xf numFmtId="166" fontId="35" fillId="0" borderId="0" xfId="2" applyNumberFormat="1" applyFont="1" applyBorder="1" applyAlignment="1">
      <alignment horizontal="right" vertical="center"/>
    </xf>
    <xf numFmtId="9" fontId="35" fillId="0" borderId="0" xfId="1" applyFont="1" applyBorder="1" applyAlignment="1">
      <alignment horizontal="right" vertical="center"/>
    </xf>
    <xf numFmtId="0" fontId="37" fillId="9" borderId="0" xfId="0" applyFont="1" applyFill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9" fontId="37" fillId="9" borderId="94" xfId="1" applyFont="1" applyFill="1" applyBorder="1" applyAlignment="1">
      <alignment horizontal="center" vertical="center"/>
    </xf>
    <xf numFmtId="0" fontId="50" fillId="9" borderId="0" xfId="0" applyFont="1" applyFill="1">
      <alignment vertical="center"/>
    </xf>
    <xf numFmtId="0" fontId="51" fillId="11" borderId="89" xfId="0" applyFont="1" applyFill="1" applyBorder="1" applyAlignment="1">
      <alignment horizontal="left" vertical="center"/>
    </xf>
    <xf numFmtId="166" fontId="51" fillId="11" borderId="92" xfId="0" applyNumberFormat="1" applyFont="1" applyFill="1" applyBorder="1" applyAlignment="1">
      <alignment horizontal="right" vertical="center"/>
    </xf>
    <xf numFmtId="166" fontId="50" fillId="11" borderId="95" xfId="2" applyNumberFormat="1" applyFont="1" applyFill="1" applyBorder="1" applyAlignment="1">
      <alignment horizontal="right" vertical="center"/>
    </xf>
    <xf numFmtId="9" fontId="53" fillId="11" borderId="96" xfId="1" applyFont="1" applyFill="1" applyBorder="1" applyAlignment="1">
      <alignment horizontal="right" vertical="center"/>
    </xf>
    <xf numFmtId="0" fontId="50" fillId="3" borderId="90" xfId="0" applyFont="1" applyFill="1" applyBorder="1">
      <alignment vertical="center"/>
    </xf>
    <xf numFmtId="0" fontId="50" fillId="3" borderId="90" xfId="0" applyFont="1" applyFill="1" applyBorder="1" applyAlignment="1">
      <alignment horizontal="left" vertical="center"/>
    </xf>
    <xf numFmtId="41" fontId="50" fillId="3" borderId="95" xfId="2" applyFont="1" applyFill="1" applyBorder="1" applyAlignment="1">
      <alignment horizontal="right" vertical="center"/>
    </xf>
    <xf numFmtId="9" fontId="52" fillId="3" borderId="96" xfId="1" applyFont="1" applyFill="1" applyBorder="1" applyAlignment="1">
      <alignment horizontal="right" vertical="center"/>
    </xf>
    <xf numFmtId="169" fontId="62" fillId="3" borderId="90" xfId="1" applyNumberFormat="1" applyFont="1" applyFill="1" applyBorder="1">
      <alignment vertical="center"/>
    </xf>
    <xf numFmtId="169" fontId="63" fillId="3" borderId="95" xfId="1" applyNumberFormat="1" applyFont="1" applyFill="1" applyBorder="1" applyAlignment="1">
      <alignment horizontal="right" vertical="center"/>
    </xf>
    <xf numFmtId="0" fontId="51" fillId="2" borderId="90" xfId="0" applyFont="1" applyFill="1" applyBorder="1">
      <alignment vertical="center"/>
    </xf>
    <xf numFmtId="41" fontId="50" fillId="2" borderId="95" xfId="2" applyFont="1" applyFill="1" applyBorder="1" applyAlignment="1">
      <alignment horizontal="right" vertical="center"/>
    </xf>
    <xf numFmtId="9" fontId="52" fillId="2" borderId="96" xfId="1" applyFont="1" applyFill="1" applyBorder="1" applyAlignment="1">
      <alignment horizontal="right" vertical="center"/>
    </xf>
    <xf numFmtId="169" fontId="62" fillId="2" borderId="90" xfId="1" applyNumberFormat="1" applyFont="1" applyFill="1" applyBorder="1">
      <alignment vertical="center"/>
    </xf>
    <xf numFmtId="169" fontId="63" fillId="2" borderId="95" xfId="1" applyNumberFormat="1" applyFont="1" applyFill="1" applyBorder="1" applyAlignment="1">
      <alignment horizontal="right" vertical="center"/>
    </xf>
    <xf numFmtId="0" fontId="52" fillId="0" borderId="90" xfId="0" applyFont="1" applyBorder="1">
      <alignment vertical="center"/>
    </xf>
    <xf numFmtId="41" fontId="35" fillId="0" borderId="95" xfId="2" applyFont="1" applyFill="1" applyBorder="1" applyAlignment="1">
      <alignment horizontal="right" vertical="center"/>
    </xf>
    <xf numFmtId="169" fontId="62" fillId="0" borderId="90" xfId="1" applyNumberFormat="1" applyFont="1" applyFill="1" applyBorder="1">
      <alignment vertical="center"/>
    </xf>
    <xf numFmtId="169" fontId="63" fillId="0" borderId="95" xfId="1" applyNumberFormat="1" applyFont="1" applyFill="1" applyBorder="1" applyAlignment="1">
      <alignment horizontal="right" vertical="center"/>
    </xf>
    <xf numFmtId="0" fontId="52" fillId="10" borderId="91" xfId="0" applyFont="1" applyFill="1" applyBorder="1">
      <alignment vertical="center"/>
    </xf>
    <xf numFmtId="166" fontId="35" fillId="10" borderId="93" xfId="2" applyNumberFormat="1" applyFont="1" applyFill="1" applyBorder="1" applyAlignment="1">
      <alignment horizontal="right" vertical="center"/>
    </xf>
    <xf numFmtId="41" fontId="35" fillId="10" borderId="0" xfId="2" applyFont="1" applyFill="1" applyBorder="1" applyAlignment="1">
      <alignment horizontal="right" vertical="center"/>
    </xf>
    <xf numFmtId="166" fontId="35" fillId="0" borderId="0" xfId="2" applyNumberFormat="1" applyFont="1" applyBorder="1">
      <alignment vertical="center"/>
    </xf>
    <xf numFmtId="0" fontId="43" fillId="12" borderId="8" xfId="0" applyFont="1" applyFill="1" applyBorder="1" applyAlignment="1">
      <alignment horizontal="center" vertical="center" wrapText="1" readingOrder="1"/>
    </xf>
    <xf numFmtId="0" fontId="64" fillId="12" borderId="8" xfId="0" applyFont="1" applyFill="1" applyBorder="1" applyAlignment="1">
      <alignment horizontal="center" vertical="center" wrapText="1" readingOrder="1"/>
    </xf>
    <xf numFmtId="0" fontId="48" fillId="0" borderId="9" xfId="0" applyFont="1" applyBorder="1" applyAlignment="1">
      <alignment horizontal="center" vertical="center" wrapText="1"/>
    </xf>
    <xf numFmtId="168" fontId="37" fillId="9" borderId="5" xfId="0" applyNumberFormat="1" applyFont="1" applyFill="1" applyBorder="1" applyAlignment="1">
      <alignment horizontal="left" vertical="center"/>
    </xf>
    <xf numFmtId="168" fontId="50" fillId="2" borderId="58" xfId="2" applyNumberFormat="1" applyFont="1" applyFill="1" applyBorder="1" applyAlignment="1">
      <alignment horizontal="left" vertical="center"/>
    </xf>
    <xf numFmtId="168" fontId="52" fillId="0" borderId="58" xfId="2" applyNumberFormat="1" applyFont="1" applyFill="1" applyBorder="1" applyAlignment="1">
      <alignment horizontal="left" vertical="center"/>
    </xf>
    <xf numFmtId="169" fontId="54" fillId="0" borderId="58" xfId="1" applyNumberFormat="1" applyFont="1" applyFill="1" applyBorder="1" applyAlignment="1">
      <alignment horizontal="left" vertical="center"/>
    </xf>
    <xf numFmtId="168" fontId="50" fillId="2" borderId="58" xfId="0" applyNumberFormat="1" applyFont="1" applyFill="1" applyBorder="1" applyAlignment="1">
      <alignment horizontal="left" vertical="center"/>
    </xf>
    <xf numFmtId="169" fontId="55" fillId="2" borderId="58" xfId="1" applyNumberFormat="1" applyFont="1" applyFill="1" applyBorder="1" applyAlignment="1">
      <alignment horizontal="left" vertical="center"/>
    </xf>
    <xf numFmtId="168" fontId="52" fillId="0" borderId="58" xfId="1" applyNumberFormat="1" applyFont="1" applyFill="1" applyBorder="1" applyAlignment="1">
      <alignment horizontal="left" vertical="center"/>
    </xf>
    <xf numFmtId="174" fontId="55" fillId="2" borderId="58" xfId="1" applyNumberFormat="1" applyFont="1" applyFill="1" applyBorder="1" applyAlignment="1">
      <alignment horizontal="left" vertical="center"/>
    </xf>
    <xf numFmtId="174" fontId="55" fillId="2" borderId="58" xfId="1" applyNumberFormat="1" applyFont="1" applyFill="1" applyBorder="1" applyAlignment="1">
      <alignment horizontal="right" vertical="center"/>
    </xf>
    <xf numFmtId="174" fontId="55" fillId="2" borderId="61" xfId="1" applyNumberFormat="1" applyFont="1" applyFill="1" applyBorder="1" applyAlignment="1">
      <alignment horizontal="right" vertical="center"/>
    </xf>
    <xf numFmtId="174" fontId="55" fillId="2" borderId="0" xfId="1" applyNumberFormat="1" applyFont="1" applyFill="1" applyBorder="1" applyAlignment="1">
      <alignment horizontal="right" vertical="center"/>
    </xf>
    <xf numFmtId="174" fontId="55" fillId="2" borderId="65" xfId="1" applyNumberFormat="1" applyFont="1" applyFill="1" applyBorder="1" applyAlignment="1">
      <alignment horizontal="right" vertical="center"/>
    </xf>
    <xf numFmtId="174" fontId="55" fillId="2" borderId="72" xfId="1" applyNumberFormat="1" applyFont="1" applyFill="1" applyBorder="1" applyAlignment="1">
      <alignment horizontal="right" vertical="center"/>
    </xf>
    <xf numFmtId="174" fontId="47" fillId="0" borderId="0" xfId="0" applyNumberFormat="1" applyFont="1">
      <alignment vertical="center"/>
    </xf>
    <xf numFmtId="168" fontId="35" fillId="2" borderId="58" xfId="0" applyNumberFormat="1" applyFont="1" applyFill="1" applyBorder="1" applyAlignment="1">
      <alignment horizontal="left" vertical="center"/>
    </xf>
    <xf numFmtId="173" fontId="55" fillId="2" borderId="58" xfId="1" applyNumberFormat="1" applyFont="1" applyFill="1" applyBorder="1" applyAlignment="1">
      <alignment horizontal="left" vertical="center"/>
    </xf>
    <xf numFmtId="173" fontId="55" fillId="2" borderId="58" xfId="1" applyNumberFormat="1" applyFont="1" applyFill="1" applyBorder="1" applyAlignment="1">
      <alignment horizontal="right" vertical="center"/>
    </xf>
    <xf numFmtId="173" fontId="55" fillId="2" borderId="61" xfId="1" applyNumberFormat="1" applyFont="1" applyFill="1" applyBorder="1" applyAlignment="1">
      <alignment horizontal="right" vertical="center"/>
    </xf>
    <xf numFmtId="173" fontId="55" fillId="2" borderId="0" xfId="1" applyNumberFormat="1" applyFont="1" applyFill="1" applyBorder="1" applyAlignment="1">
      <alignment horizontal="right" vertical="center"/>
    </xf>
    <xf numFmtId="173" fontId="55" fillId="2" borderId="65" xfId="1" applyNumberFormat="1" applyFont="1" applyFill="1" applyBorder="1" applyAlignment="1">
      <alignment horizontal="right" vertical="center"/>
    </xf>
    <xf numFmtId="173" fontId="55" fillId="2" borderId="72" xfId="1" applyNumberFormat="1" applyFont="1" applyFill="1" applyBorder="1" applyAlignment="1">
      <alignment horizontal="right" vertical="center"/>
    </xf>
    <xf numFmtId="173" fontId="47" fillId="0" borderId="0" xfId="0" applyNumberFormat="1" applyFont="1">
      <alignment vertical="center"/>
    </xf>
    <xf numFmtId="169" fontId="55" fillId="2" borderId="59" xfId="1" applyNumberFormat="1" applyFont="1" applyFill="1" applyBorder="1" applyAlignment="1">
      <alignment horizontal="left" vertical="center"/>
    </xf>
    <xf numFmtId="169" fontId="55" fillId="0" borderId="0" xfId="1" applyNumberFormat="1" applyFont="1" applyFill="1" applyBorder="1" applyAlignment="1">
      <alignment horizontal="left" vertical="center"/>
    </xf>
    <xf numFmtId="168" fontId="40" fillId="9" borderId="56" xfId="0" applyNumberFormat="1" applyFont="1" applyFill="1" applyBorder="1" applyAlignment="1">
      <alignment horizontal="center" vertical="center"/>
    </xf>
    <xf numFmtId="168" fontId="36" fillId="0" borderId="3" xfId="0" applyNumberFormat="1" applyFont="1" applyBorder="1" applyAlignment="1">
      <alignment horizontal="right" vertical="center" wrapText="1"/>
    </xf>
    <xf numFmtId="168" fontId="36" fillId="0" borderId="4" xfId="0" applyNumberFormat="1" applyFont="1" applyBorder="1" applyAlignment="1">
      <alignment horizontal="right" vertical="center" wrapText="1"/>
    </xf>
    <xf numFmtId="168" fontId="38" fillId="2" borderId="3" xfId="0" applyNumberFormat="1" applyFont="1" applyFill="1" applyBorder="1" applyAlignment="1">
      <alignment horizontal="right" vertical="center"/>
    </xf>
    <xf numFmtId="168" fontId="38" fillId="2" borderId="4" xfId="0" applyNumberFormat="1" applyFont="1" applyFill="1" applyBorder="1" applyAlignment="1">
      <alignment horizontal="right" vertical="center"/>
    </xf>
    <xf numFmtId="168" fontId="36" fillId="0" borderId="3" xfId="2" applyNumberFormat="1" applyFont="1" applyFill="1" applyBorder="1" applyAlignment="1">
      <alignment horizontal="right" vertical="center"/>
    </xf>
    <xf numFmtId="168" fontId="36" fillId="0" borderId="4" xfId="2" applyNumberFormat="1" applyFont="1" applyFill="1" applyBorder="1" applyAlignment="1">
      <alignment horizontal="right" vertical="center"/>
    </xf>
    <xf numFmtId="168" fontId="38" fillId="2" borderId="6" xfId="0" applyNumberFormat="1" applyFont="1" applyFill="1" applyBorder="1" applyAlignment="1">
      <alignment horizontal="right" vertical="center"/>
    </xf>
    <xf numFmtId="168" fontId="38" fillId="2" borderId="7" xfId="0" applyNumberFormat="1" applyFont="1" applyFill="1" applyBorder="1" applyAlignment="1">
      <alignment horizontal="right" vertical="center"/>
    </xf>
    <xf numFmtId="165" fontId="16" fillId="8" borderId="9" xfId="0" applyNumberFormat="1" applyFont="1" applyFill="1" applyBorder="1" applyAlignment="1">
      <alignment horizontal="right" vertical="center" wrapText="1" readingOrder="1"/>
    </xf>
    <xf numFmtId="169" fontId="41" fillId="10" borderId="6" xfId="1" applyNumberFormat="1" applyFont="1" applyFill="1" applyBorder="1">
      <alignment vertical="center"/>
    </xf>
    <xf numFmtId="169" fontId="42" fillId="10" borderId="101" xfId="1" applyNumberFormat="1" applyFont="1" applyFill="1" applyBorder="1" applyAlignment="1">
      <alignment horizontal="right" vertical="center"/>
    </xf>
    <xf numFmtId="169" fontId="42" fillId="10" borderId="82" xfId="1" applyNumberFormat="1" applyFont="1" applyFill="1" applyBorder="1" applyAlignment="1">
      <alignment horizontal="right" vertical="center"/>
    </xf>
    <xf numFmtId="169" fontId="42" fillId="10" borderId="7" xfId="1" applyNumberFormat="1" applyFont="1" applyFill="1" applyBorder="1" applyAlignment="1">
      <alignment horizontal="right" vertical="center"/>
    </xf>
    <xf numFmtId="169" fontId="42" fillId="10" borderId="6" xfId="1" applyNumberFormat="1" applyFont="1" applyFill="1" applyBorder="1" applyAlignment="1">
      <alignment horizontal="right" vertical="center"/>
    </xf>
    <xf numFmtId="169" fontId="42" fillId="10" borderId="1" xfId="1" applyNumberFormat="1" applyFont="1" applyFill="1" applyBorder="1" applyAlignment="1">
      <alignment horizontal="right" vertical="center"/>
    </xf>
    <xf numFmtId="0" fontId="40" fillId="9" borderId="56" xfId="0" applyFont="1" applyFill="1" applyBorder="1" applyAlignment="1">
      <alignment horizontal="center" vertical="center"/>
    </xf>
    <xf numFmtId="41" fontId="36" fillId="10" borderId="4" xfId="2" applyFont="1" applyFill="1" applyBorder="1" applyAlignment="1">
      <alignment vertical="center"/>
    </xf>
    <xf numFmtId="41" fontId="36" fillId="8" borderId="4" xfId="2" applyFont="1" applyFill="1" applyBorder="1" applyAlignment="1">
      <alignment vertical="center"/>
    </xf>
    <xf numFmtId="41" fontId="39" fillId="0" borderId="4" xfId="2" applyFont="1" applyFill="1" applyBorder="1" applyAlignment="1">
      <alignment vertical="center"/>
    </xf>
    <xf numFmtId="41" fontId="36" fillId="10" borderId="7" xfId="2" applyFont="1" applyFill="1" applyBorder="1" applyAlignment="1">
      <alignment vertical="center"/>
    </xf>
    <xf numFmtId="0" fontId="48" fillId="14" borderId="13" xfId="0" applyFont="1" applyFill="1" applyBorder="1" applyAlignment="1">
      <alignment vertical="top"/>
    </xf>
    <xf numFmtId="167" fontId="65" fillId="0" borderId="54" xfId="0" applyNumberFormat="1" applyFont="1" applyBorder="1" applyAlignment="1">
      <alignment horizontal="center" vertical="center"/>
    </xf>
    <xf numFmtId="167" fontId="65" fillId="0" borderId="90" xfId="0" applyNumberFormat="1" applyFont="1" applyBorder="1" applyAlignment="1">
      <alignment horizontal="center" vertical="center"/>
    </xf>
    <xf numFmtId="167" fontId="65" fillId="0" borderId="58" xfId="0" applyNumberFormat="1" applyFont="1" applyBorder="1" applyAlignment="1">
      <alignment horizontal="right" vertical="center"/>
    </xf>
    <xf numFmtId="167" fontId="65" fillId="0" borderId="61" xfId="0" applyNumberFormat="1" applyFont="1" applyBorder="1" applyAlignment="1">
      <alignment horizontal="right" vertical="center"/>
    </xf>
    <xf numFmtId="168" fontId="65" fillId="0" borderId="61" xfId="0" applyNumberFormat="1" applyFont="1" applyBorder="1" applyAlignment="1">
      <alignment horizontal="right" vertical="center"/>
    </xf>
    <xf numFmtId="168" fontId="65" fillId="0" borderId="0" xfId="0" applyNumberFormat="1" applyFont="1" applyAlignment="1">
      <alignment horizontal="right" vertical="center"/>
    </xf>
    <xf numFmtId="168" fontId="65" fillId="0" borderId="65" xfId="0" applyNumberFormat="1" applyFont="1" applyBorder="1" applyAlignment="1">
      <alignment horizontal="right" vertical="center"/>
    </xf>
    <xf numFmtId="168" fontId="65" fillId="0" borderId="72" xfId="0" applyNumberFormat="1" applyFont="1" applyBorder="1" applyAlignment="1">
      <alignment horizontal="right" vertical="center"/>
    </xf>
    <xf numFmtId="168" fontId="65" fillId="0" borderId="58" xfId="0" applyNumberFormat="1" applyFont="1" applyBorder="1" applyAlignment="1">
      <alignment horizontal="right" vertical="center"/>
    </xf>
    <xf numFmtId="175" fontId="65" fillId="0" borderId="58" xfId="0" applyNumberFormat="1" applyFont="1" applyBorder="1" applyAlignment="1">
      <alignment horizontal="right" vertical="center"/>
    </xf>
    <xf numFmtId="175" fontId="65" fillId="0" borderId="61" xfId="0" applyNumberFormat="1" applyFont="1" applyBorder="1" applyAlignment="1">
      <alignment horizontal="right" vertical="center"/>
    </xf>
    <xf numFmtId="9" fontId="65" fillId="0" borderId="0" xfId="1" applyFont="1" applyFill="1" applyBorder="1" applyAlignment="1">
      <alignment horizontal="right" vertical="center"/>
    </xf>
    <xf numFmtId="9" fontId="65" fillId="0" borderId="61" xfId="1" applyFont="1" applyFill="1" applyBorder="1" applyAlignment="1">
      <alignment horizontal="right" vertical="center"/>
    </xf>
    <xf numFmtId="9" fontId="65" fillId="0" borderId="66" xfId="1" applyFont="1" applyFill="1" applyBorder="1" applyAlignment="1">
      <alignment horizontal="right" vertical="center"/>
    </xf>
    <xf numFmtId="167" fontId="65" fillId="0" borderId="0" xfId="0" applyNumberFormat="1" applyFont="1">
      <alignment vertical="center"/>
    </xf>
    <xf numFmtId="9" fontId="56" fillId="0" borderId="96" xfId="1" applyFont="1" applyFill="1" applyBorder="1" applyAlignment="1">
      <alignment horizontal="right" vertical="center"/>
    </xf>
    <xf numFmtId="167" fontId="35" fillId="0" borderId="95" xfId="0" applyNumberFormat="1" applyFont="1" applyBorder="1" applyAlignment="1">
      <alignment horizontal="right" vertical="center"/>
    </xf>
    <xf numFmtId="168" fontId="37" fillId="9" borderId="56" xfId="0" applyNumberFormat="1" applyFont="1" applyFill="1" applyBorder="1" applyAlignment="1">
      <alignment horizontal="center" vertical="center"/>
    </xf>
    <xf numFmtId="168" fontId="50" fillId="2" borderId="4" xfId="2" applyNumberFormat="1" applyFont="1" applyFill="1" applyBorder="1" applyAlignment="1">
      <alignment horizontal="right" vertical="center"/>
    </xf>
    <xf numFmtId="168" fontId="52" fillId="0" borderId="4" xfId="2" applyNumberFormat="1" applyFont="1" applyFill="1" applyBorder="1" applyAlignment="1">
      <alignment horizontal="right" vertical="center"/>
    </xf>
    <xf numFmtId="169" fontId="54" fillId="0" borderId="4" xfId="1" applyNumberFormat="1" applyFont="1" applyFill="1" applyBorder="1" applyAlignment="1">
      <alignment horizontal="right" vertical="center"/>
    </xf>
    <xf numFmtId="168" fontId="50" fillId="2" borderId="4" xfId="0" applyNumberFormat="1" applyFont="1" applyFill="1" applyBorder="1" applyAlignment="1">
      <alignment horizontal="right" vertical="center"/>
    </xf>
    <xf numFmtId="169" fontId="55" fillId="2" borderId="4" xfId="1" applyNumberFormat="1" applyFont="1" applyFill="1" applyBorder="1" applyAlignment="1">
      <alignment horizontal="right" vertical="center"/>
    </xf>
    <xf numFmtId="168" fontId="52" fillId="0" borderId="4" xfId="1" applyNumberFormat="1" applyFont="1" applyFill="1" applyBorder="1" applyAlignment="1">
      <alignment horizontal="right" vertical="center"/>
    </xf>
    <xf numFmtId="168" fontId="65" fillId="0" borderId="4" xfId="0" applyNumberFormat="1" applyFont="1" applyBorder="1" applyAlignment="1">
      <alignment horizontal="right" vertical="center"/>
    </xf>
    <xf numFmtId="168" fontId="35" fillId="2" borderId="4" xfId="0" applyNumberFormat="1" applyFont="1" applyFill="1" applyBorder="1" applyAlignment="1">
      <alignment horizontal="right" vertical="center"/>
    </xf>
    <xf numFmtId="168" fontId="35" fillId="0" borderId="4" xfId="0" applyNumberFormat="1" applyFont="1" applyBorder="1" applyAlignment="1">
      <alignment horizontal="right" vertical="center"/>
    </xf>
    <xf numFmtId="168" fontId="35" fillId="0" borderId="4" xfId="2" applyNumberFormat="1" applyFont="1" applyFill="1" applyBorder="1" applyAlignment="1">
      <alignment horizontal="right" vertical="center"/>
    </xf>
    <xf numFmtId="169" fontId="55" fillId="2" borderId="7" xfId="1" applyNumberFormat="1" applyFont="1" applyFill="1" applyBorder="1" applyAlignment="1">
      <alignment horizontal="right" vertical="center"/>
    </xf>
    <xf numFmtId="0" fontId="50" fillId="0" borderId="65" xfId="0" applyFont="1" applyBorder="1" applyAlignment="1">
      <alignment horizontal="center" vertical="center" wrapText="1"/>
    </xf>
    <xf numFmtId="0" fontId="59" fillId="2" borderId="65" xfId="0" applyFont="1" applyFill="1" applyBorder="1" applyAlignment="1">
      <alignment horizontal="center" vertical="center"/>
    </xf>
    <xf numFmtId="164" fontId="50" fillId="15" borderId="65" xfId="2" applyNumberFormat="1" applyFont="1" applyFill="1" applyBorder="1" applyAlignment="1">
      <alignment horizontal="center" vertical="center"/>
    </xf>
    <xf numFmtId="168" fontId="50" fillId="0" borderId="61" xfId="0" applyNumberFormat="1" applyFont="1" applyBorder="1" applyAlignment="1">
      <alignment horizontal="right" vertical="center" wrapText="1"/>
    </xf>
    <xf numFmtId="168" fontId="59" fillId="2" borderId="61" xfId="0" applyNumberFormat="1" applyFont="1" applyFill="1" applyBorder="1" applyAlignment="1">
      <alignment horizontal="right" vertical="center"/>
    </xf>
    <xf numFmtId="168" fontId="50" fillId="15" borderId="61" xfId="2" applyNumberFormat="1" applyFont="1" applyFill="1" applyBorder="1" applyAlignment="1">
      <alignment horizontal="right" vertical="center"/>
    </xf>
    <xf numFmtId="168" fontId="59" fillId="2" borderId="60" xfId="0" applyNumberFormat="1" applyFont="1" applyFill="1" applyBorder="1" applyAlignment="1">
      <alignment horizontal="right" vertical="center"/>
    </xf>
    <xf numFmtId="164" fontId="50" fillId="0" borderId="65" xfId="2" applyNumberFormat="1" applyFont="1" applyFill="1" applyBorder="1" applyAlignment="1">
      <alignment horizontal="center" vertical="center"/>
    </xf>
    <xf numFmtId="169" fontId="50" fillId="0" borderId="61" xfId="1" applyNumberFormat="1" applyFont="1" applyFill="1" applyBorder="1" applyAlignment="1">
      <alignment horizontal="right" vertical="center" wrapText="1"/>
    </xf>
    <xf numFmtId="169" fontId="59" fillId="2" borderId="61" xfId="1" applyNumberFormat="1" applyFont="1" applyFill="1" applyBorder="1" applyAlignment="1">
      <alignment horizontal="right" vertical="center"/>
    </xf>
    <xf numFmtId="169" fontId="50" fillId="0" borderId="61" xfId="1" applyNumberFormat="1" applyFont="1" applyFill="1" applyBorder="1" applyAlignment="1">
      <alignment horizontal="right" vertical="center"/>
    </xf>
    <xf numFmtId="0" fontId="6" fillId="10" borderId="5" xfId="0" applyFont="1" applyFill="1" applyBorder="1">
      <alignment vertical="center"/>
    </xf>
    <xf numFmtId="0" fontId="6" fillId="10" borderId="56" xfId="0" applyFont="1" applyFill="1" applyBorder="1">
      <alignment vertical="center"/>
    </xf>
    <xf numFmtId="41" fontId="4" fillId="10" borderId="83" xfId="2" applyFont="1" applyFill="1" applyBorder="1" applyAlignment="1">
      <alignment horizontal="right" vertical="center"/>
    </xf>
    <xf numFmtId="41" fontId="4" fillId="10" borderId="81" xfId="2" applyFont="1" applyFill="1" applyBorder="1" applyAlignment="1">
      <alignment horizontal="right" vertical="center"/>
    </xf>
    <xf numFmtId="41" fontId="4" fillId="10" borderId="56" xfId="2" applyFont="1" applyFill="1" applyBorder="1" applyAlignment="1">
      <alignment horizontal="right" vertical="center"/>
    </xf>
    <xf numFmtId="169" fontId="61" fillId="10" borderId="6" xfId="1" applyNumberFormat="1" applyFont="1" applyFill="1" applyBorder="1">
      <alignment vertical="center"/>
    </xf>
    <xf numFmtId="169" fontId="61" fillId="10" borderId="7" xfId="1" applyNumberFormat="1" applyFont="1" applyFill="1" applyBorder="1">
      <alignment vertical="center"/>
    </xf>
    <xf numFmtId="169" fontId="60" fillId="10" borderId="101" xfId="1" applyNumberFormat="1" applyFont="1" applyFill="1" applyBorder="1" applyAlignment="1">
      <alignment horizontal="right" vertical="center"/>
    </xf>
    <xf numFmtId="169" fontId="60" fillId="10" borderId="82" xfId="1" applyNumberFormat="1" applyFont="1" applyFill="1" applyBorder="1" applyAlignment="1">
      <alignment horizontal="right" vertical="center"/>
    </xf>
    <xf numFmtId="169" fontId="60" fillId="10" borderId="7" xfId="1" applyNumberFormat="1" applyFont="1" applyFill="1" applyBorder="1" applyAlignment="1">
      <alignment horizontal="right" vertical="center"/>
    </xf>
    <xf numFmtId="175" fontId="51" fillId="0" borderId="0" xfId="0" applyNumberFormat="1" applyFont="1">
      <alignment vertical="center"/>
    </xf>
    <xf numFmtId="9" fontId="56" fillId="0" borderId="0" xfId="1" applyFont="1" applyFill="1" applyBorder="1" applyAlignment="1">
      <alignment horizontal="right" vertical="center"/>
    </xf>
    <xf numFmtId="9" fontId="56" fillId="0" borderId="66" xfId="1" applyFont="1" applyFill="1" applyBorder="1" applyAlignment="1">
      <alignment horizontal="right" vertical="center"/>
    </xf>
    <xf numFmtId="9" fontId="56" fillId="0" borderId="61" xfId="1" applyFont="1" applyFill="1" applyBorder="1" applyAlignment="1">
      <alignment horizontal="right" vertical="center"/>
    </xf>
    <xf numFmtId="9" fontId="35" fillId="0" borderId="66" xfId="1" applyFont="1" applyFill="1" applyBorder="1" applyAlignment="1">
      <alignment horizontal="right" vertical="center"/>
    </xf>
    <xf numFmtId="166" fontId="66" fillId="0" borderId="0" xfId="2" applyNumberFormat="1" applyFont="1" applyBorder="1">
      <alignment vertical="center"/>
    </xf>
    <xf numFmtId="9" fontId="50" fillId="0" borderId="0" xfId="1" applyFont="1" applyAlignment="1">
      <alignment horizontal="right" vertical="center"/>
    </xf>
    <xf numFmtId="0" fontId="59" fillId="0" borderId="102" xfId="0" applyFont="1" applyBorder="1" applyAlignment="1">
      <alignment horizontal="center" vertical="center"/>
    </xf>
    <xf numFmtId="168" fontId="59" fillId="0" borderId="104" xfId="0" applyNumberFormat="1" applyFont="1" applyBorder="1" applyAlignment="1">
      <alignment horizontal="right" vertical="center"/>
    </xf>
    <xf numFmtId="168" fontId="59" fillId="0" borderId="105" xfId="0" applyNumberFormat="1" applyFont="1" applyBorder="1" applyAlignment="1">
      <alignment horizontal="right" vertical="center"/>
    </xf>
    <xf numFmtId="9" fontId="49" fillId="0" borderId="106" xfId="1" applyFont="1" applyFill="1" applyBorder="1" applyAlignment="1">
      <alignment horizontal="right" vertical="center"/>
    </xf>
    <xf numFmtId="9" fontId="49" fillId="0" borderId="107" xfId="1" applyFont="1" applyFill="1" applyBorder="1" applyAlignment="1">
      <alignment horizontal="right" vertical="center"/>
    </xf>
    <xf numFmtId="168" fontId="50" fillId="15" borderId="90" xfId="2" applyNumberFormat="1" applyFont="1" applyFill="1" applyBorder="1" applyAlignment="1">
      <alignment horizontal="right" vertical="center"/>
    </xf>
    <xf numFmtId="168" fontId="50" fillId="15" borderId="95" xfId="2" applyNumberFormat="1" applyFont="1" applyFill="1" applyBorder="1" applyAlignment="1">
      <alignment horizontal="right" vertical="center"/>
    </xf>
    <xf numFmtId="9" fontId="53" fillId="15" borderId="96" xfId="1" applyFont="1" applyFill="1" applyBorder="1" applyAlignment="1">
      <alignment horizontal="right" vertical="center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173" fontId="19" fillId="7" borderId="9" xfId="0" applyNumberFormat="1" applyFont="1" applyFill="1" applyBorder="1" applyAlignment="1">
      <alignment horizontal="right" vertical="center" wrapText="1" readingOrder="1"/>
    </xf>
    <xf numFmtId="173" fontId="19" fillId="0" borderId="9" xfId="0" applyNumberFormat="1" applyFont="1" applyBorder="1" applyAlignment="1">
      <alignment horizontal="right" vertical="center" wrapText="1" readingOrder="1"/>
    </xf>
    <xf numFmtId="173" fontId="19" fillId="8" borderId="9" xfId="0" applyNumberFormat="1" applyFont="1" applyFill="1" applyBorder="1" applyAlignment="1">
      <alignment horizontal="right" vertical="center" wrapText="1" readingOrder="1"/>
    </xf>
    <xf numFmtId="168" fontId="50" fillId="2" borderId="3" xfId="2" applyNumberFormat="1" applyFont="1" applyFill="1" applyBorder="1" applyAlignment="1">
      <alignment horizontal="right" vertical="center"/>
    </xf>
    <xf numFmtId="168" fontId="50" fillId="2" borderId="108" xfId="2" applyNumberFormat="1" applyFont="1" applyFill="1" applyBorder="1" applyAlignment="1">
      <alignment horizontal="right" vertical="center"/>
    </xf>
    <xf numFmtId="168" fontId="52" fillId="0" borderId="3" xfId="2" applyNumberFormat="1" applyFont="1" applyFill="1" applyBorder="1" applyAlignment="1">
      <alignment horizontal="right" vertical="center"/>
    </xf>
    <xf numFmtId="168" fontId="52" fillId="0" borderId="108" xfId="2" applyNumberFormat="1" applyFont="1" applyFill="1" applyBorder="1" applyAlignment="1">
      <alignment horizontal="right" vertical="center"/>
    </xf>
    <xf numFmtId="169" fontId="54" fillId="0" borderId="3" xfId="1" applyNumberFormat="1" applyFont="1" applyFill="1" applyBorder="1" applyAlignment="1">
      <alignment horizontal="right" vertical="center"/>
    </xf>
    <xf numFmtId="169" fontId="54" fillId="0" borderId="108" xfId="1" applyNumberFormat="1" applyFont="1" applyFill="1" applyBorder="1" applyAlignment="1">
      <alignment horizontal="right" vertical="center"/>
    </xf>
    <xf numFmtId="168" fontId="50" fillId="2" borderId="3" xfId="0" applyNumberFormat="1" applyFont="1" applyFill="1" applyBorder="1" applyAlignment="1">
      <alignment horizontal="right" vertical="center"/>
    </xf>
    <xf numFmtId="168" fontId="50" fillId="2" borderId="108" xfId="0" applyNumberFormat="1" applyFont="1" applyFill="1" applyBorder="1" applyAlignment="1">
      <alignment horizontal="right" vertical="center"/>
    </xf>
    <xf numFmtId="169" fontId="55" fillId="2" borderId="3" xfId="1" applyNumberFormat="1" applyFont="1" applyFill="1" applyBorder="1" applyAlignment="1">
      <alignment horizontal="right" vertical="center"/>
    </xf>
    <xf numFmtId="169" fontId="55" fillId="2" borderId="108" xfId="1" applyNumberFormat="1" applyFont="1" applyFill="1" applyBorder="1" applyAlignment="1">
      <alignment horizontal="right" vertical="center"/>
    </xf>
    <xf numFmtId="168" fontId="52" fillId="0" borderId="3" xfId="1" applyNumberFormat="1" applyFont="1" applyFill="1" applyBorder="1" applyAlignment="1">
      <alignment horizontal="right" vertical="center"/>
    </xf>
    <xf numFmtId="168" fontId="52" fillId="0" borderId="108" xfId="1" applyNumberFormat="1" applyFont="1" applyFill="1" applyBorder="1" applyAlignment="1">
      <alignment horizontal="right" vertical="center"/>
    </xf>
    <xf numFmtId="174" fontId="55" fillId="2" borderId="3" xfId="1" applyNumberFormat="1" applyFont="1" applyFill="1" applyBorder="1" applyAlignment="1">
      <alignment horizontal="right" vertical="center"/>
    </xf>
    <xf numFmtId="174" fontId="55" fillId="2" borderId="108" xfId="1" applyNumberFormat="1" applyFont="1" applyFill="1" applyBorder="1" applyAlignment="1">
      <alignment horizontal="right" vertical="center"/>
    </xf>
    <xf numFmtId="168" fontId="35" fillId="2" borderId="3" xfId="0" applyNumberFormat="1" applyFont="1" applyFill="1" applyBorder="1" applyAlignment="1">
      <alignment horizontal="right" vertical="center"/>
    </xf>
    <xf numFmtId="168" fontId="35" fillId="2" borderId="108" xfId="0" applyNumberFormat="1" applyFont="1" applyFill="1" applyBorder="1" applyAlignment="1">
      <alignment horizontal="right" vertical="center"/>
    </xf>
    <xf numFmtId="173" fontId="55" fillId="2" borderId="3" xfId="1" applyNumberFormat="1" applyFont="1" applyFill="1" applyBorder="1" applyAlignment="1">
      <alignment horizontal="right" vertical="center"/>
    </xf>
    <xf numFmtId="173" fontId="55" fillId="2" borderId="108" xfId="1" applyNumberFormat="1" applyFont="1" applyFill="1" applyBorder="1" applyAlignment="1">
      <alignment horizontal="right" vertical="center"/>
    </xf>
    <xf numFmtId="169" fontId="55" fillId="2" borderId="6" xfId="1" applyNumberFormat="1" applyFont="1" applyFill="1" applyBorder="1" applyAlignment="1">
      <alignment horizontal="right" vertical="center"/>
    </xf>
    <xf numFmtId="169" fontId="55" fillId="2" borderId="109" xfId="1" applyNumberFormat="1" applyFont="1" applyFill="1" applyBorder="1" applyAlignment="1">
      <alignment horizontal="right" vertical="center"/>
    </xf>
    <xf numFmtId="169" fontId="55" fillId="2" borderId="110" xfId="1" applyNumberFormat="1" applyFont="1" applyFill="1" applyBorder="1" applyAlignment="1">
      <alignment horizontal="right" vertical="center"/>
    </xf>
    <xf numFmtId="168" fontId="50" fillId="2" borderId="3" xfId="2" applyNumberFormat="1" applyFont="1" applyFill="1" applyBorder="1" applyAlignment="1">
      <alignment horizontal="left" vertical="center"/>
    </xf>
    <xf numFmtId="168" fontId="52" fillId="0" borderId="3" xfId="2" applyNumberFormat="1" applyFont="1" applyFill="1" applyBorder="1" applyAlignment="1">
      <alignment horizontal="left" vertical="center"/>
    </xf>
    <xf numFmtId="169" fontId="54" fillId="0" borderId="3" xfId="1" applyNumberFormat="1" applyFont="1" applyFill="1" applyBorder="1" applyAlignment="1">
      <alignment horizontal="left" vertical="center"/>
    </xf>
    <xf numFmtId="168" fontId="50" fillId="2" borderId="3" xfId="0" applyNumberFormat="1" applyFont="1" applyFill="1" applyBorder="1" applyAlignment="1">
      <alignment horizontal="left" vertical="center"/>
    </xf>
    <xf numFmtId="169" fontId="55" fillId="2" borderId="3" xfId="1" applyNumberFormat="1" applyFont="1" applyFill="1" applyBorder="1" applyAlignment="1">
      <alignment horizontal="left" vertical="center"/>
    </xf>
    <xf numFmtId="168" fontId="52" fillId="0" borderId="3" xfId="1" applyNumberFormat="1" applyFont="1" applyFill="1" applyBorder="1" applyAlignment="1">
      <alignment horizontal="left" vertical="center"/>
    </xf>
    <xf numFmtId="174" fontId="55" fillId="2" borderId="3" xfId="1" applyNumberFormat="1" applyFont="1" applyFill="1" applyBorder="1" applyAlignment="1">
      <alignment horizontal="left" vertical="center"/>
    </xf>
    <xf numFmtId="168" fontId="35" fillId="2" borderId="3" xfId="0" applyNumberFormat="1" applyFont="1" applyFill="1" applyBorder="1" applyAlignment="1">
      <alignment horizontal="left" vertical="center"/>
    </xf>
    <xf numFmtId="173" fontId="55" fillId="2" borderId="3" xfId="1" applyNumberFormat="1" applyFont="1" applyFill="1" applyBorder="1" applyAlignment="1">
      <alignment horizontal="left" vertical="center"/>
    </xf>
    <xf numFmtId="169" fontId="55" fillId="2" borderId="6" xfId="1" applyNumberFormat="1" applyFont="1" applyFill="1" applyBorder="1" applyAlignment="1">
      <alignment horizontal="left" vertical="center"/>
    </xf>
    <xf numFmtId="174" fontId="55" fillId="2" borderId="4" xfId="1" applyNumberFormat="1" applyFont="1" applyFill="1" applyBorder="1" applyAlignment="1">
      <alignment horizontal="right" vertical="center"/>
    </xf>
    <xf numFmtId="173" fontId="55" fillId="2" borderId="4" xfId="1" applyNumberFormat="1" applyFont="1" applyFill="1" applyBorder="1" applyAlignment="1">
      <alignment horizontal="right" vertical="center"/>
    </xf>
    <xf numFmtId="0" fontId="69" fillId="12" borderId="8" xfId="0" applyFont="1" applyFill="1" applyBorder="1" applyAlignment="1">
      <alignment horizontal="center" vertical="center" wrapText="1" readingOrder="1"/>
    </xf>
    <xf numFmtId="0" fontId="43" fillId="16" borderId="8" xfId="0" applyFont="1" applyFill="1" applyBorder="1" applyAlignment="1">
      <alignment horizontal="center" vertical="center" readingOrder="1"/>
    </xf>
    <xf numFmtId="9" fontId="47" fillId="0" borderId="0" xfId="1" applyFont="1">
      <alignment vertical="center"/>
    </xf>
    <xf numFmtId="169" fontId="70" fillId="3" borderId="95" xfId="1" applyNumberFormat="1" applyFont="1" applyFill="1" applyBorder="1" applyAlignment="1">
      <alignment horizontal="right" vertical="center"/>
    </xf>
    <xf numFmtId="169" fontId="70" fillId="2" borderId="95" xfId="1" applyNumberFormat="1" applyFont="1" applyFill="1" applyBorder="1" applyAlignment="1">
      <alignment horizontal="right" vertical="center"/>
    </xf>
    <xf numFmtId="169" fontId="70" fillId="0" borderId="95" xfId="1" applyNumberFormat="1" applyFont="1" applyFill="1" applyBorder="1" applyAlignment="1">
      <alignment horizontal="right" vertical="center"/>
    </xf>
    <xf numFmtId="171" fontId="35" fillId="0" borderId="0" xfId="0" applyNumberFormat="1" applyFont="1">
      <alignment vertical="center"/>
    </xf>
    <xf numFmtId="171" fontId="50" fillId="9" borderId="0" xfId="0" applyNumberFormat="1" applyFont="1" applyFill="1">
      <alignment vertical="center"/>
    </xf>
    <xf numFmtId="171" fontId="50" fillId="0" borderId="0" xfId="0" applyNumberFormat="1" applyFont="1">
      <alignment vertical="center"/>
    </xf>
    <xf numFmtId="171" fontId="35" fillId="0" borderId="0" xfId="2" applyNumberFormat="1" applyFont="1" applyFill="1" applyBorder="1" applyAlignment="1">
      <alignment horizontal="right" vertical="center"/>
    </xf>
    <xf numFmtId="168" fontId="18" fillId="0" borderId="26" xfId="0" applyNumberFormat="1" applyFont="1" applyBorder="1" applyAlignment="1">
      <alignment horizontal="center" vertical="center" wrapText="1" readingOrder="1"/>
    </xf>
    <xf numFmtId="168" fontId="14" fillId="0" borderId="29" xfId="0" applyNumberFormat="1" applyFont="1" applyBorder="1" applyAlignment="1">
      <alignment horizontal="center" vertical="center" wrapText="1" readingOrder="1"/>
    </xf>
    <xf numFmtId="168" fontId="14" fillId="0" borderId="32" xfId="0" applyNumberFormat="1" applyFont="1" applyBorder="1" applyAlignment="1">
      <alignment horizontal="center" vertical="center" wrapText="1" readingOrder="1"/>
    </xf>
    <xf numFmtId="168" fontId="14" fillId="0" borderId="35" xfId="0" applyNumberFormat="1" applyFont="1" applyBorder="1" applyAlignment="1">
      <alignment horizontal="center" vertical="center" wrapText="1" readingOrder="1"/>
    </xf>
    <xf numFmtId="168" fontId="21" fillId="4" borderId="29" xfId="0" applyNumberFormat="1" applyFont="1" applyFill="1" applyBorder="1" applyAlignment="1">
      <alignment horizontal="center" vertical="center" wrapText="1" readingOrder="1"/>
    </xf>
    <xf numFmtId="168" fontId="14" fillId="6" borderId="35" xfId="0" applyNumberFormat="1" applyFont="1" applyFill="1" applyBorder="1" applyAlignment="1">
      <alignment horizontal="center" vertical="center" wrapText="1" readingOrder="1"/>
    </xf>
    <xf numFmtId="168" fontId="14" fillId="0" borderId="26" xfId="0" applyNumberFormat="1" applyFont="1" applyBorder="1" applyAlignment="1">
      <alignment horizontal="center" vertical="center" wrapText="1" readingOrder="1"/>
    </xf>
    <xf numFmtId="168" fontId="14" fillId="6" borderId="32" xfId="0" applyNumberFormat="1" applyFont="1" applyFill="1" applyBorder="1" applyAlignment="1">
      <alignment horizontal="center" vertical="center" wrapText="1" readingOrder="1"/>
    </xf>
    <xf numFmtId="168" fontId="18" fillId="4" borderId="32" xfId="0" applyNumberFormat="1" applyFont="1" applyFill="1" applyBorder="1" applyAlignment="1">
      <alignment horizontal="center" vertical="center" wrapText="1" readingOrder="1"/>
    </xf>
    <xf numFmtId="168" fontId="21" fillId="13" borderId="45" xfId="0" applyNumberFormat="1" applyFont="1" applyFill="1" applyBorder="1" applyAlignment="1">
      <alignment horizontal="center" vertical="center" wrapText="1" readingOrder="1"/>
    </xf>
    <xf numFmtId="168" fontId="14" fillId="6" borderId="19" xfId="0" applyNumberFormat="1" applyFont="1" applyFill="1" applyBorder="1" applyAlignment="1">
      <alignment horizontal="center" vertical="top" wrapText="1" readingOrder="1"/>
    </xf>
    <xf numFmtId="168" fontId="15" fillId="0" borderId="26" xfId="0" applyNumberFormat="1" applyFont="1" applyBorder="1" applyAlignment="1">
      <alignment horizontal="center" vertical="center" wrapText="1" readingOrder="1"/>
    </xf>
    <xf numFmtId="168" fontId="17" fillId="0" borderId="29" xfId="0" applyNumberFormat="1" applyFont="1" applyBorder="1" applyAlignment="1">
      <alignment horizontal="center" vertical="center" wrapText="1" readingOrder="1"/>
    </xf>
    <xf numFmtId="168" fontId="17" fillId="0" borderId="32" xfId="0" applyNumberFormat="1" applyFont="1" applyBorder="1" applyAlignment="1">
      <alignment horizontal="center" vertical="center" wrapText="1" readingOrder="1"/>
    </xf>
    <xf numFmtId="168" fontId="17" fillId="0" borderId="35" xfId="0" applyNumberFormat="1" applyFont="1" applyBorder="1" applyAlignment="1">
      <alignment horizontal="center" vertical="center" wrapText="1" readingOrder="1"/>
    </xf>
    <xf numFmtId="168" fontId="15" fillId="4" borderId="32" xfId="0" applyNumberFormat="1" applyFont="1" applyFill="1" applyBorder="1" applyAlignment="1">
      <alignment horizontal="center" vertical="center" wrapText="1" readingOrder="1"/>
    </xf>
    <xf numFmtId="166" fontId="35" fillId="8" borderId="77" xfId="1" applyNumberFormat="1" applyFont="1" applyFill="1" applyBorder="1" applyAlignment="1">
      <alignment horizontal="right" vertical="center"/>
    </xf>
    <xf numFmtId="166" fontId="35" fillId="0" borderId="61" xfId="1" applyNumberFormat="1" applyFont="1" applyFill="1" applyBorder="1">
      <alignment vertical="center"/>
    </xf>
    <xf numFmtId="166" fontId="35" fillId="8" borderId="78" xfId="1" applyNumberFormat="1" applyFont="1" applyFill="1" applyBorder="1" applyAlignment="1">
      <alignment horizontal="right" vertical="center"/>
    </xf>
    <xf numFmtId="9" fontId="50" fillId="0" borderId="0" xfId="1" applyFont="1" applyFill="1" applyBorder="1" applyAlignment="1">
      <alignment horizontal="right" vertical="center"/>
    </xf>
    <xf numFmtId="167" fontId="65" fillId="0" borderId="72" xfId="0" applyNumberFormat="1" applyFont="1" applyBorder="1" applyAlignment="1">
      <alignment horizontal="right" vertical="center"/>
    </xf>
    <xf numFmtId="167" fontId="59" fillId="2" borderId="0" xfId="0" applyNumberFormat="1" applyFont="1" applyFill="1" applyAlignment="1">
      <alignment horizontal="right" vertical="center"/>
    </xf>
    <xf numFmtId="9" fontId="35" fillId="0" borderId="0" xfId="1" applyFont="1">
      <alignment vertical="center"/>
    </xf>
    <xf numFmtId="9" fontId="59" fillId="0" borderId="103" xfId="1" applyFont="1" applyBorder="1" applyAlignment="1">
      <alignment horizontal="center" vertical="center"/>
    </xf>
    <xf numFmtId="9" fontId="59" fillId="0" borderId="111" xfId="1" applyFont="1" applyBorder="1" applyAlignment="1">
      <alignment horizontal="center" vertical="center"/>
    </xf>
    <xf numFmtId="9" fontId="59" fillId="0" borderId="112" xfId="1" applyFont="1" applyBorder="1" applyAlignment="1">
      <alignment horizontal="right" vertical="center"/>
    </xf>
    <xf numFmtId="9" fontId="59" fillId="0" borderId="113" xfId="1" applyFont="1" applyBorder="1" applyAlignment="1">
      <alignment horizontal="right" vertical="center"/>
    </xf>
    <xf numFmtId="9" fontId="59" fillId="0" borderId="111" xfId="1" applyFont="1" applyBorder="1" applyAlignment="1">
      <alignment horizontal="right" vertical="center"/>
    </xf>
    <xf numFmtId="9" fontId="59" fillId="0" borderId="114" xfId="1" applyFont="1" applyBorder="1" applyAlignment="1">
      <alignment horizontal="right" vertical="center"/>
    </xf>
    <xf numFmtId="9" fontId="49" fillId="0" borderId="115" xfId="1" applyFont="1" applyFill="1" applyBorder="1" applyAlignment="1">
      <alignment horizontal="right" vertical="center"/>
    </xf>
    <xf numFmtId="9" fontId="49" fillId="0" borderId="116" xfId="1" applyFont="1" applyFill="1" applyBorder="1" applyAlignment="1">
      <alignment horizontal="right" vertical="center"/>
    </xf>
    <xf numFmtId="9" fontId="59" fillId="0" borderId="115" xfId="1" applyFont="1" applyBorder="1" applyAlignment="1">
      <alignment horizontal="right" vertical="center"/>
    </xf>
    <xf numFmtId="9" fontId="49" fillId="0" borderId="111" xfId="1" applyFont="1" applyFill="1" applyBorder="1" applyAlignment="1">
      <alignment horizontal="right" vertical="center"/>
    </xf>
    <xf numFmtId="9" fontId="59" fillId="0" borderId="0" xfId="1" applyFont="1">
      <alignment vertical="center"/>
    </xf>
    <xf numFmtId="167" fontId="65" fillId="0" borderId="4" xfId="0" applyNumberFormat="1" applyFont="1" applyBorder="1" applyAlignment="1">
      <alignment horizontal="right" vertical="center"/>
    </xf>
    <xf numFmtId="9" fontId="50" fillId="0" borderId="0" xfId="1" applyFont="1" applyFill="1" applyBorder="1" applyAlignment="1">
      <alignment horizontal="center" vertical="center"/>
    </xf>
    <xf numFmtId="9" fontId="35" fillId="0" borderId="0" xfId="1" applyFont="1" applyFill="1" applyBorder="1" applyAlignment="1">
      <alignment horizontal="center" vertical="center"/>
    </xf>
    <xf numFmtId="176" fontId="50" fillId="0" borderId="0" xfId="2" applyNumberFormat="1" applyFont="1" applyAlignment="1">
      <alignment horizontal="right" vertical="center"/>
    </xf>
    <xf numFmtId="9" fontId="2" fillId="0" borderId="0" xfId="1" applyFont="1">
      <alignment vertical="center"/>
    </xf>
    <xf numFmtId="169" fontId="36" fillId="0" borderId="76" xfId="1" applyNumberFormat="1" applyFont="1" applyBorder="1" applyAlignment="1">
      <alignment horizontal="right" vertical="center" wrapText="1"/>
    </xf>
    <xf numFmtId="169" fontId="36" fillId="0" borderId="57" xfId="1" applyNumberFormat="1" applyFont="1" applyBorder="1" applyAlignment="1">
      <alignment horizontal="right" vertical="center" wrapText="1"/>
    </xf>
    <xf numFmtId="169" fontId="36" fillId="0" borderId="66" xfId="1" applyNumberFormat="1" applyFont="1" applyBorder="1" applyAlignment="1">
      <alignment horizontal="right" vertical="center" wrapText="1"/>
    </xf>
    <xf numFmtId="169" fontId="36" fillId="0" borderId="65" xfId="1" applyNumberFormat="1" applyFont="1" applyBorder="1" applyAlignment="1">
      <alignment horizontal="right" vertical="center" wrapText="1"/>
    </xf>
    <xf numFmtId="169" fontId="36" fillId="0" borderId="0" xfId="1" applyNumberFormat="1" applyFont="1" applyAlignment="1">
      <alignment horizontal="right" vertical="center" wrapText="1"/>
    </xf>
    <xf numFmtId="169" fontId="36" fillId="0" borderId="3" xfId="1" applyNumberFormat="1" applyFont="1" applyBorder="1" applyAlignment="1">
      <alignment horizontal="right" vertical="center" wrapText="1"/>
    </xf>
    <xf numFmtId="169" fontId="36" fillId="0" borderId="4" xfId="1" applyNumberFormat="1" applyFont="1" applyBorder="1" applyAlignment="1">
      <alignment horizontal="right" vertical="center" wrapText="1"/>
    </xf>
    <xf numFmtId="169" fontId="38" fillId="2" borderId="76" xfId="1" applyNumberFormat="1" applyFont="1" applyFill="1" applyBorder="1" applyAlignment="1">
      <alignment horizontal="right" vertical="center"/>
    </xf>
    <xf numFmtId="169" fontId="38" fillId="2" borderId="57" xfId="1" applyNumberFormat="1" applyFont="1" applyFill="1" applyBorder="1" applyAlignment="1">
      <alignment horizontal="right" vertical="center"/>
    </xf>
    <xf numFmtId="169" fontId="38" fillId="2" borderId="66" xfId="1" applyNumberFormat="1" applyFont="1" applyFill="1" applyBorder="1" applyAlignment="1">
      <alignment horizontal="right" vertical="center"/>
    </xf>
    <xf numFmtId="169" fontId="38" fillId="2" borderId="65" xfId="1" applyNumberFormat="1" applyFont="1" applyFill="1" applyBorder="1" applyAlignment="1">
      <alignment horizontal="right" vertical="center"/>
    </xf>
    <xf numFmtId="169" fontId="38" fillId="2" borderId="0" xfId="1" applyNumberFormat="1" applyFont="1" applyFill="1" applyAlignment="1">
      <alignment horizontal="right" vertical="center"/>
    </xf>
    <xf numFmtId="169" fontId="38" fillId="2" borderId="3" xfId="1" applyNumberFormat="1" applyFont="1" applyFill="1" applyBorder="1" applyAlignment="1">
      <alignment horizontal="right" vertical="center"/>
    </xf>
    <xf numFmtId="169" fontId="38" fillId="2" borderId="4" xfId="1" applyNumberFormat="1" applyFont="1" applyFill="1" applyBorder="1" applyAlignment="1">
      <alignment horizontal="right" vertical="center"/>
    </xf>
    <xf numFmtId="169" fontId="36" fillId="0" borderId="76" xfId="1" applyNumberFormat="1" applyFont="1" applyFill="1" applyBorder="1" applyAlignment="1">
      <alignment horizontal="right" vertical="center"/>
    </xf>
    <xf numFmtId="169" fontId="36" fillId="0" borderId="57" xfId="1" applyNumberFormat="1" applyFont="1" applyFill="1" applyBorder="1" applyAlignment="1">
      <alignment horizontal="right" vertical="center"/>
    </xf>
    <xf numFmtId="169" fontId="36" fillId="0" borderId="66" xfId="1" applyNumberFormat="1" applyFont="1" applyFill="1" applyBorder="1" applyAlignment="1">
      <alignment horizontal="right" vertical="center"/>
    </xf>
    <xf numFmtId="169" fontId="36" fillId="0" borderId="65" xfId="1" applyNumberFormat="1" applyFont="1" applyFill="1" applyBorder="1" applyAlignment="1">
      <alignment horizontal="right" vertical="center"/>
    </xf>
    <xf numFmtId="169" fontId="36" fillId="0" borderId="0" xfId="1" applyNumberFormat="1" applyFont="1" applyFill="1" applyBorder="1" applyAlignment="1">
      <alignment horizontal="right" vertical="center"/>
    </xf>
    <xf numFmtId="169" fontId="36" fillId="0" borderId="3" xfId="1" applyNumberFormat="1" applyFont="1" applyFill="1" applyBorder="1" applyAlignment="1">
      <alignment horizontal="right" vertical="center"/>
    </xf>
    <xf numFmtId="169" fontId="36" fillId="0" borderId="4" xfId="1" applyNumberFormat="1" applyFont="1" applyFill="1" applyBorder="1" applyAlignment="1">
      <alignment horizontal="right" vertical="center"/>
    </xf>
    <xf numFmtId="169" fontId="38" fillId="2" borderId="85" xfId="1" applyNumberFormat="1" applyFont="1" applyFill="1" applyBorder="1" applyAlignment="1">
      <alignment horizontal="right" vertical="center"/>
    </xf>
    <xf numFmtId="169" fontId="38" fillId="2" borderId="86" xfId="1" applyNumberFormat="1" applyFont="1" applyFill="1" applyBorder="1" applyAlignment="1">
      <alignment horizontal="right" vertical="center"/>
    </xf>
    <xf numFmtId="169" fontId="38" fillId="2" borderId="87" xfId="1" applyNumberFormat="1" applyFont="1" applyFill="1" applyBorder="1" applyAlignment="1">
      <alignment horizontal="right" vertical="center"/>
    </xf>
    <xf numFmtId="169" fontId="38" fillId="2" borderId="79" xfId="1" applyNumberFormat="1" applyFont="1" applyFill="1" applyBorder="1" applyAlignment="1">
      <alignment horizontal="right" vertical="center"/>
    </xf>
    <xf numFmtId="169" fontId="38" fillId="2" borderId="1" xfId="1" applyNumberFormat="1" applyFont="1" applyFill="1" applyBorder="1" applyAlignment="1">
      <alignment horizontal="right" vertical="center"/>
    </xf>
    <xf numFmtId="169" fontId="38" fillId="2" borderId="6" xfId="1" applyNumberFormat="1" applyFont="1" applyFill="1" applyBorder="1" applyAlignment="1">
      <alignment horizontal="right" vertical="center"/>
    </xf>
    <xf numFmtId="169" fontId="38" fillId="2" borderId="7" xfId="1" applyNumberFormat="1" applyFont="1" applyFill="1" applyBorder="1" applyAlignment="1">
      <alignment horizontal="right" vertical="center"/>
    </xf>
    <xf numFmtId="0" fontId="50" fillId="2" borderId="90" xfId="0" applyFont="1" applyFill="1" applyBorder="1" applyAlignment="1">
      <alignment horizontal="center" vertical="center" wrapText="1"/>
    </xf>
    <xf numFmtId="166" fontId="59" fillId="0" borderId="105" xfId="0" applyNumberFormat="1" applyFont="1" applyBorder="1" applyAlignment="1">
      <alignment horizontal="right" vertical="center"/>
    </xf>
    <xf numFmtId="166" fontId="49" fillId="0" borderId="106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vertical="center" wrapText="1"/>
    </xf>
    <xf numFmtId="41" fontId="50" fillId="8" borderId="0" xfId="2" applyFont="1" applyFill="1" applyBorder="1" applyAlignment="1">
      <alignment vertical="center" wrapText="1"/>
    </xf>
    <xf numFmtId="9" fontId="50" fillId="0" borderId="0" xfId="1" applyFont="1">
      <alignment vertical="center"/>
    </xf>
    <xf numFmtId="41" fontId="35" fillId="0" borderId="3" xfId="2" applyFont="1" applyFill="1" applyBorder="1" applyAlignment="1">
      <alignment horizontal="right" vertical="center"/>
    </xf>
    <xf numFmtId="9" fontId="52" fillId="0" borderId="80" xfId="1" applyFont="1" applyFill="1" applyBorder="1" applyAlignment="1">
      <alignment horizontal="right" vertical="center"/>
    </xf>
    <xf numFmtId="9" fontId="52" fillId="0" borderId="4" xfId="1" applyFont="1" applyFill="1" applyBorder="1" applyAlignment="1">
      <alignment horizontal="right" vertical="center"/>
    </xf>
    <xf numFmtId="177" fontId="65" fillId="0" borderId="65" xfId="0" applyNumberFormat="1" applyFont="1" applyBorder="1" applyAlignment="1">
      <alignment horizontal="right" vertical="center"/>
    </xf>
    <xf numFmtId="169" fontId="35" fillId="0" borderId="0" xfId="1" applyNumberFormat="1" applyFont="1" applyFill="1" applyBorder="1" applyAlignment="1">
      <alignment horizontal="right" vertical="center"/>
    </xf>
    <xf numFmtId="168" fontId="35" fillId="0" borderId="0" xfId="1" applyNumberFormat="1" applyFont="1" applyFill="1" applyBorder="1">
      <alignment vertical="center"/>
    </xf>
    <xf numFmtId="41" fontId="2" fillId="0" borderId="0" xfId="0" applyNumberFormat="1" applyFont="1">
      <alignment vertical="center"/>
    </xf>
    <xf numFmtId="0" fontId="29" fillId="0" borderId="9" xfId="0" applyFont="1" applyBorder="1" applyAlignment="1">
      <alignment horizontal="center" vertical="center" wrapText="1" readingOrder="1"/>
    </xf>
    <xf numFmtId="0" fontId="71" fillId="0" borderId="0" xfId="0" applyFont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85"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topLeftCell="XEE1" workbookViewId="0">
      <selection activeCell="XEP20" sqref="XEP20"/>
    </sheetView>
  </sheetViews>
  <sheetFormatPr defaultRowHeight="14.5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O71"/>
  <sheetViews>
    <sheetView showGridLines="0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Q10" sqref="Q10"/>
    </sheetView>
  </sheetViews>
  <sheetFormatPr defaultColWidth="8.7265625" defaultRowHeight="17" customHeight="1" outlineLevelRow="1" outlineLevelCol="1"/>
  <cols>
    <col min="1" max="1" width="3.453125" style="354" customWidth="1"/>
    <col min="2" max="2" width="17.7265625" style="123" customWidth="1"/>
    <col min="3" max="3" width="18" style="123" customWidth="1"/>
    <col min="4" max="5" width="9.1796875" style="126" customWidth="1" outlineLevel="1"/>
    <col min="6" max="6" width="5.7265625" style="147" customWidth="1" outlineLevel="1"/>
    <col min="7" max="7" width="9.1796875" style="126" customWidth="1" outlineLevel="1"/>
    <col min="8" max="8" width="5.7265625" style="147" customWidth="1" outlineLevel="1"/>
    <col min="9" max="9" width="9.1796875" style="126" customWidth="1" outlineLevel="1"/>
    <col min="10" max="10" width="5.7265625" style="147" customWidth="1" outlineLevel="1"/>
    <col min="11" max="11" width="9.1796875" style="126" customWidth="1" outlineLevel="1"/>
    <col min="12" max="12" width="5.7265625" style="147" customWidth="1" outlineLevel="1"/>
    <col min="13" max="13" width="9.1796875" style="126" customWidth="1"/>
    <col min="14" max="14" width="5.7265625" style="147" customWidth="1"/>
    <col min="15" max="15" width="9.1796875" style="126" customWidth="1"/>
    <col min="16" max="16" width="5.7265625" style="147" customWidth="1"/>
    <col min="17" max="17" width="9.1796875" style="126" customWidth="1"/>
    <col min="18" max="18" width="5.7265625" style="147" customWidth="1"/>
    <col min="19" max="19" width="3.08984375" style="123" customWidth="1"/>
    <col min="20" max="16384" width="8.7265625" style="123"/>
  </cols>
  <sheetData>
    <row r="1" spans="1:67" ht="16.25" customHeight="1">
      <c r="A1" s="297" t="s">
        <v>319</v>
      </c>
      <c r="B1" s="297"/>
      <c r="D1" s="708"/>
      <c r="E1" s="708"/>
      <c r="G1" s="708"/>
      <c r="I1" s="708"/>
      <c r="K1" s="708"/>
      <c r="M1" s="708"/>
      <c r="O1" s="708"/>
      <c r="Q1" s="708"/>
      <c r="U1" s="42"/>
      <c r="V1" s="42"/>
      <c r="X1" s="42"/>
      <c r="Y1" s="42"/>
      <c r="AE1" s="42"/>
      <c r="AG1" s="42"/>
      <c r="AH1" s="42"/>
      <c r="AJ1" s="42"/>
      <c r="AK1" s="42"/>
      <c r="AN1" s="42"/>
      <c r="AQ1" s="42"/>
      <c r="AS1" s="42"/>
      <c r="AT1" s="42"/>
      <c r="AV1" s="42"/>
      <c r="AW1" s="42"/>
      <c r="AZ1" s="42"/>
      <c r="BC1" s="42"/>
      <c r="BE1" s="42"/>
      <c r="BF1" s="42"/>
      <c r="BH1" s="42"/>
      <c r="BI1" s="42"/>
      <c r="BL1" s="42"/>
      <c r="BO1" s="42"/>
    </row>
    <row r="2" spans="1:67" s="297" customFormat="1" ht="16.25" customHeight="1">
      <c r="A2" s="709" t="s">
        <v>270</v>
      </c>
      <c r="B2" s="710"/>
      <c r="C2" s="379" t="s">
        <v>41</v>
      </c>
      <c r="D2" s="711" t="s">
        <v>49</v>
      </c>
      <c r="E2" s="712" t="s">
        <v>48</v>
      </c>
      <c r="F2" s="124" t="s">
        <v>5</v>
      </c>
      <c r="G2" s="712" t="s">
        <v>47</v>
      </c>
      <c r="H2" s="124" t="s">
        <v>5</v>
      </c>
      <c r="I2" s="712" t="s">
        <v>46</v>
      </c>
      <c r="J2" s="124" t="s">
        <v>5</v>
      </c>
      <c r="K2" s="712" t="s">
        <v>45</v>
      </c>
      <c r="L2" s="124" t="s">
        <v>5</v>
      </c>
      <c r="M2" s="712" t="s">
        <v>44</v>
      </c>
      <c r="N2" s="124" t="s">
        <v>5</v>
      </c>
      <c r="O2" s="712" t="s">
        <v>43</v>
      </c>
      <c r="P2" s="124" t="s">
        <v>5</v>
      </c>
      <c r="Q2" s="712" t="s">
        <v>320</v>
      </c>
      <c r="R2" s="124" t="s">
        <v>5</v>
      </c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</row>
    <row r="3" spans="1:67" s="297" customFormat="1" ht="16.25" customHeight="1">
      <c r="A3" s="713" t="s">
        <v>50</v>
      </c>
      <c r="B3" s="714"/>
      <c r="C3" s="309" t="s">
        <v>51</v>
      </c>
      <c r="D3" s="715">
        <f>D13+D4</f>
        <v>22040.036335000004</v>
      </c>
      <c r="E3" s="716">
        <f>E13+E4</f>
        <v>63161.122772000002</v>
      </c>
      <c r="F3" s="717">
        <f t="shared" ref="F3:F46" si="0">IFERROR(E3/D3-1,0)</f>
        <v>1.865744947602419</v>
      </c>
      <c r="G3" s="716">
        <f>G13+G4</f>
        <v>75677.204371</v>
      </c>
      <c r="H3" s="717">
        <f t="shared" ref="H3:H46" si="1">IFERROR(G3/E3-1,0)</f>
        <v>0.19816116385677218</v>
      </c>
      <c r="I3" s="716">
        <f>I13+I4</f>
        <v>113657.44130100001</v>
      </c>
      <c r="J3" s="717">
        <f t="shared" ref="J3:J46" si="2">IFERROR(I3/G3-1,0)</f>
        <v>0.50187156417414247</v>
      </c>
      <c r="K3" s="716">
        <f>K13+K4</f>
        <v>137526.11636799999</v>
      </c>
      <c r="L3" s="717">
        <f t="shared" ref="L3:L46" si="3">IFERROR(K3/I3-1,0)</f>
        <v>0.2100053880659547</v>
      </c>
      <c r="M3" s="716">
        <f>M13+M4</f>
        <v>216379.20533600001</v>
      </c>
      <c r="N3" s="717">
        <f t="shared" ref="N3:N46" si="4">IFERROR(M3/K3-1,0)</f>
        <v>0.57336810673109229</v>
      </c>
      <c r="O3" s="716">
        <f>O13+O4</f>
        <v>331420.93627299997</v>
      </c>
      <c r="P3" s="717">
        <f t="shared" ref="P3:P46" si="5">IFERROR(O3/M3-1,0)</f>
        <v>0.53166722171088376</v>
      </c>
      <c r="Q3" s="716">
        <f>Q13+Q4</f>
        <v>375443.02175400004</v>
      </c>
      <c r="R3" s="717">
        <f t="shared" ref="R3:R46" si="6">IFERROR(Q3/O3-1,0)</f>
        <v>0.1328283178970262</v>
      </c>
      <c r="S3" s="718"/>
      <c r="T3" s="718"/>
      <c r="U3" s="405"/>
      <c r="V3" s="405"/>
      <c r="W3" s="718"/>
      <c r="X3" s="405"/>
      <c r="Y3" s="405"/>
      <c r="Z3" s="718"/>
      <c r="AA3" s="405"/>
      <c r="AB3" s="405"/>
      <c r="AC3" s="718"/>
      <c r="AD3" s="405"/>
      <c r="AE3" s="405"/>
      <c r="AF3" s="718"/>
      <c r="AG3" s="405"/>
      <c r="AH3" s="405"/>
      <c r="AI3" s="718"/>
      <c r="AJ3" s="405"/>
      <c r="AK3" s="405"/>
      <c r="AL3" s="718"/>
      <c r="AM3" s="405"/>
      <c r="AN3" s="405"/>
      <c r="AO3" s="718"/>
      <c r="AP3" s="405"/>
      <c r="AQ3" s="405"/>
      <c r="AR3" s="718"/>
      <c r="AS3" s="405"/>
      <c r="AT3" s="405"/>
      <c r="AU3" s="718"/>
      <c r="AV3" s="405"/>
      <c r="AW3" s="405"/>
      <c r="AX3" s="718"/>
      <c r="AY3" s="405"/>
      <c r="AZ3" s="405"/>
      <c r="BA3" s="718"/>
      <c r="BB3" s="405"/>
      <c r="BC3" s="405"/>
      <c r="BD3" s="718"/>
      <c r="BE3" s="405"/>
      <c r="BF3" s="405"/>
      <c r="BG3" s="718"/>
      <c r="BH3" s="405"/>
      <c r="BI3" s="405"/>
      <c r="BJ3" s="718"/>
      <c r="BK3" s="405"/>
      <c r="BL3" s="405"/>
      <c r="BM3" s="718"/>
      <c r="BN3" s="405"/>
      <c r="BO3" s="405"/>
    </row>
    <row r="4" spans="1:67" s="297" customFormat="1" ht="16.25" customHeight="1">
      <c r="A4" s="719" t="s">
        <v>52</v>
      </c>
      <c r="B4" s="327"/>
      <c r="C4" s="319" t="s">
        <v>53</v>
      </c>
      <c r="D4" s="720">
        <f>SUM(D5:D12)</f>
        <v>18399.976451000002</v>
      </c>
      <c r="E4" s="721">
        <f>SUM(E5:E12)</f>
        <v>27683.050307999998</v>
      </c>
      <c r="F4" s="722">
        <f t="shared" si="0"/>
        <v>0.50451552923022791</v>
      </c>
      <c r="G4" s="721">
        <f>SUM(G5:G12)</f>
        <v>26600.328207999999</v>
      </c>
      <c r="H4" s="722">
        <f t="shared" si="1"/>
        <v>-3.9111372769752517E-2</v>
      </c>
      <c r="I4" s="721">
        <f>SUM(I5:I12)</f>
        <v>57647.141890999999</v>
      </c>
      <c r="J4" s="722">
        <f t="shared" si="2"/>
        <v>1.167159045566315</v>
      </c>
      <c r="K4" s="721">
        <f>SUM(K5:K12)</f>
        <v>83012.388623999999</v>
      </c>
      <c r="L4" s="722">
        <f t="shared" si="3"/>
        <v>0.4400087480652719</v>
      </c>
      <c r="M4" s="721">
        <f>SUM(M5:M12)</f>
        <v>73140.020625999998</v>
      </c>
      <c r="N4" s="722">
        <f t="shared" si="4"/>
        <v>-0.11892644172325106</v>
      </c>
      <c r="O4" s="721">
        <f>SUM(O5:O12)</f>
        <v>147788.69072699998</v>
      </c>
      <c r="P4" s="722">
        <f t="shared" si="5"/>
        <v>1.0206268669613103</v>
      </c>
      <c r="Q4" s="721">
        <f>SUM(Q5:Q12)</f>
        <v>185737.48307000002</v>
      </c>
      <c r="R4" s="722">
        <f t="shared" si="6"/>
        <v>0.25677737691783387</v>
      </c>
      <c r="S4" s="718"/>
      <c r="T4" s="955"/>
      <c r="U4" s="405"/>
      <c r="V4" s="405"/>
      <c r="W4" s="718"/>
      <c r="X4" s="405"/>
      <c r="Y4" s="405"/>
      <c r="Z4" s="718"/>
      <c r="AA4" s="405"/>
      <c r="AB4" s="405"/>
      <c r="AC4" s="718"/>
      <c r="AD4" s="405"/>
      <c r="AE4" s="405"/>
      <c r="AF4" s="718"/>
      <c r="AG4" s="405"/>
      <c r="AH4" s="405"/>
      <c r="AI4" s="718"/>
      <c r="AJ4" s="405"/>
      <c r="AK4" s="405"/>
      <c r="AL4" s="718"/>
      <c r="AM4" s="405"/>
      <c r="AN4" s="405"/>
      <c r="AO4" s="718"/>
      <c r="AP4" s="405"/>
      <c r="AQ4" s="405"/>
      <c r="AR4" s="718"/>
      <c r="AS4" s="405"/>
      <c r="AT4" s="405"/>
      <c r="AU4" s="718"/>
      <c r="AV4" s="405"/>
      <c r="AW4" s="405"/>
      <c r="AX4" s="718"/>
      <c r="AY4" s="405"/>
      <c r="AZ4" s="405"/>
      <c r="BA4" s="718"/>
      <c r="BB4" s="405"/>
      <c r="BC4" s="405"/>
      <c r="BD4" s="718"/>
      <c r="BE4" s="405"/>
      <c r="BF4" s="405"/>
      <c r="BG4" s="718"/>
      <c r="BH4" s="405"/>
      <c r="BI4" s="405"/>
      <c r="BJ4" s="718"/>
      <c r="BK4" s="405"/>
      <c r="BL4" s="405"/>
      <c r="BM4" s="718"/>
      <c r="BN4" s="405"/>
      <c r="BO4" s="405"/>
    </row>
    <row r="5" spans="1:67" ht="16.25" customHeight="1" outlineLevel="1">
      <c r="A5" s="723"/>
      <c r="B5" s="123" t="s">
        <v>237</v>
      </c>
      <c r="C5" s="330" t="s">
        <v>429</v>
      </c>
      <c r="D5" s="724">
        <v>12036.049434</v>
      </c>
      <c r="E5" s="725">
        <v>19219.930971999998</v>
      </c>
      <c r="F5" s="656">
        <f t="shared" si="0"/>
        <v>0.59686374481868021</v>
      </c>
      <c r="G5" s="725">
        <v>10471.172528999999</v>
      </c>
      <c r="H5" s="656">
        <f t="shared" si="1"/>
        <v>-0.45519198043662978</v>
      </c>
      <c r="I5" s="725">
        <v>33976.505980000002</v>
      </c>
      <c r="J5" s="656">
        <f t="shared" si="2"/>
        <v>2.2447661315771263</v>
      </c>
      <c r="K5" s="725">
        <v>64383.495927999997</v>
      </c>
      <c r="L5" s="656">
        <f t="shared" si="3"/>
        <v>0.89494163896366574</v>
      </c>
      <c r="M5" s="725">
        <v>42788.254095999997</v>
      </c>
      <c r="N5" s="656">
        <f t="shared" si="4"/>
        <v>-0.33541580059818343</v>
      </c>
      <c r="O5" s="725">
        <v>26004.48544</v>
      </c>
      <c r="P5" s="656">
        <f t="shared" si="5"/>
        <v>-0.39225177588091875</v>
      </c>
      <c r="Q5" s="725">
        <v>18336.205417000001</v>
      </c>
      <c r="R5" s="656">
        <f t="shared" si="6"/>
        <v>-0.29488297473499248</v>
      </c>
      <c r="S5" s="726"/>
      <c r="T5" s="726"/>
      <c r="U5" s="405"/>
      <c r="V5" s="405"/>
      <c r="W5" s="726"/>
      <c r="X5" s="405"/>
      <c r="Y5" s="405"/>
      <c r="Z5" s="726"/>
      <c r="AA5" s="405"/>
      <c r="AB5" s="405"/>
      <c r="AC5" s="726"/>
      <c r="AD5" s="405"/>
      <c r="AE5" s="405"/>
      <c r="AF5" s="726"/>
      <c r="AG5" s="405"/>
      <c r="AH5" s="405"/>
      <c r="AI5" s="726"/>
      <c r="AJ5" s="405"/>
      <c r="AK5" s="405"/>
      <c r="AL5" s="726"/>
      <c r="AM5" s="405"/>
      <c r="AN5" s="405"/>
      <c r="AO5" s="726"/>
      <c r="AP5" s="405"/>
      <c r="AQ5" s="405"/>
      <c r="AR5" s="726"/>
      <c r="AS5" s="405"/>
      <c r="AT5" s="405"/>
      <c r="AU5" s="726"/>
      <c r="AV5" s="405"/>
      <c r="AW5" s="405"/>
      <c r="AX5" s="726"/>
      <c r="AY5" s="405"/>
      <c r="AZ5" s="405"/>
      <c r="BA5" s="726"/>
      <c r="BB5" s="405"/>
      <c r="BC5" s="405"/>
      <c r="BD5" s="726"/>
      <c r="BE5" s="405"/>
      <c r="BF5" s="405"/>
      <c r="BG5" s="726"/>
      <c r="BH5" s="405"/>
      <c r="BI5" s="405"/>
      <c r="BJ5" s="726"/>
      <c r="BK5" s="405"/>
      <c r="BL5" s="405"/>
      <c r="BM5" s="726"/>
      <c r="BN5" s="405"/>
      <c r="BO5" s="405"/>
    </row>
    <row r="6" spans="1:67" ht="16.25" customHeight="1" outlineLevel="1">
      <c r="A6" s="723"/>
      <c r="B6" s="123" t="s">
        <v>238</v>
      </c>
      <c r="C6" s="330" t="s">
        <v>457</v>
      </c>
      <c r="D6" s="724">
        <v>0</v>
      </c>
      <c r="E6" s="725">
        <v>203.91583299999999</v>
      </c>
      <c r="F6" s="656">
        <f t="shared" si="0"/>
        <v>0</v>
      </c>
      <c r="G6" s="725">
        <v>6000</v>
      </c>
      <c r="H6" s="656">
        <f t="shared" si="1"/>
        <v>28.423904518488275</v>
      </c>
      <c r="I6" s="725">
        <v>7000</v>
      </c>
      <c r="J6" s="656">
        <f t="shared" si="2"/>
        <v>0.16666666666666674</v>
      </c>
      <c r="K6" s="725">
        <v>3240.7064639999999</v>
      </c>
      <c r="L6" s="656">
        <f t="shared" si="3"/>
        <v>-0.53704193371428577</v>
      </c>
      <c r="M6" s="725">
        <v>0</v>
      </c>
      <c r="N6" s="656">
        <f t="shared" si="4"/>
        <v>-1</v>
      </c>
      <c r="O6" s="725">
        <v>65377.445899999999</v>
      </c>
      <c r="P6" s="656">
        <f t="shared" si="5"/>
        <v>0</v>
      </c>
      <c r="Q6" s="725">
        <v>90365.422000000006</v>
      </c>
      <c r="R6" s="656">
        <f t="shared" si="6"/>
        <v>0.38221095602635047</v>
      </c>
      <c r="S6" s="726"/>
      <c r="T6" s="726"/>
      <c r="U6" s="405"/>
      <c r="V6" s="405"/>
      <c r="W6" s="726"/>
      <c r="X6" s="405"/>
      <c r="Y6" s="405"/>
      <c r="Z6" s="726"/>
      <c r="AA6" s="405"/>
      <c r="AB6" s="405"/>
      <c r="AC6" s="726"/>
      <c r="AD6" s="405"/>
      <c r="AE6" s="405"/>
      <c r="AF6" s="726"/>
      <c r="AG6" s="405"/>
      <c r="AH6" s="405"/>
      <c r="AI6" s="726"/>
      <c r="AJ6" s="405"/>
      <c r="AK6" s="405"/>
      <c r="AL6" s="726"/>
      <c r="AM6" s="405"/>
      <c r="AN6" s="405"/>
      <c r="AO6" s="726"/>
      <c r="AP6" s="405"/>
      <c r="AQ6" s="405"/>
      <c r="AR6" s="726"/>
      <c r="AS6" s="405"/>
      <c r="AT6" s="405"/>
      <c r="AU6" s="726"/>
      <c r="AV6" s="405"/>
      <c r="AW6" s="405"/>
      <c r="AX6" s="726"/>
      <c r="AY6" s="405"/>
      <c r="AZ6" s="405"/>
      <c r="BA6" s="726"/>
      <c r="BB6" s="405"/>
      <c r="BC6" s="405"/>
      <c r="BD6" s="726"/>
      <c r="BE6" s="405"/>
      <c r="BF6" s="405"/>
      <c r="BG6" s="726"/>
      <c r="BH6" s="405"/>
      <c r="BI6" s="405"/>
      <c r="BJ6" s="726"/>
      <c r="BK6" s="405"/>
      <c r="BL6" s="405"/>
      <c r="BM6" s="726"/>
      <c r="BN6" s="405"/>
      <c r="BO6" s="405"/>
    </row>
    <row r="7" spans="1:67" ht="16.25" customHeight="1" outlineLevel="1">
      <c r="A7" s="723"/>
      <c r="B7" s="123" t="s">
        <v>239</v>
      </c>
      <c r="C7" s="330" t="s">
        <v>430</v>
      </c>
      <c r="D7" s="724">
        <v>0</v>
      </c>
      <c r="E7" s="725">
        <v>0</v>
      </c>
      <c r="F7" s="656">
        <f t="shared" si="0"/>
        <v>0</v>
      </c>
      <c r="G7" s="725">
        <v>0</v>
      </c>
      <c r="H7" s="656">
        <f t="shared" si="1"/>
        <v>0</v>
      </c>
      <c r="I7" s="725">
        <v>4047.4812969999998</v>
      </c>
      <c r="J7" s="656">
        <f t="shared" si="2"/>
        <v>0</v>
      </c>
      <c r="K7" s="725">
        <v>0</v>
      </c>
      <c r="L7" s="656">
        <f t="shared" si="3"/>
        <v>-1</v>
      </c>
      <c r="M7" s="725">
        <v>5125.0814609999998</v>
      </c>
      <c r="N7" s="656">
        <f t="shared" si="4"/>
        <v>0</v>
      </c>
      <c r="O7" s="725">
        <v>20198.635245000001</v>
      </c>
      <c r="P7" s="656">
        <f t="shared" si="5"/>
        <v>2.9411344773159698</v>
      </c>
      <c r="Q7" s="725">
        <v>28155.177630999999</v>
      </c>
      <c r="R7" s="656">
        <f t="shared" si="6"/>
        <v>0.39391485065653487</v>
      </c>
      <c r="S7" s="726"/>
      <c r="T7" s="726"/>
      <c r="U7" s="405"/>
      <c r="V7" s="405"/>
      <c r="W7" s="726"/>
      <c r="X7" s="405"/>
      <c r="Y7" s="405"/>
      <c r="Z7" s="726"/>
      <c r="AA7" s="405"/>
      <c r="AB7" s="405"/>
      <c r="AC7" s="726"/>
      <c r="AD7" s="405"/>
      <c r="AE7" s="405"/>
      <c r="AF7" s="726"/>
      <c r="AG7" s="405"/>
      <c r="AH7" s="405"/>
      <c r="AI7" s="726"/>
      <c r="AJ7" s="405"/>
      <c r="AK7" s="405"/>
      <c r="AL7" s="726"/>
      <c r="AM7" s="405"/>
      <c r="AN7" s="405"/>
      <c r="AO7" s="726"/>
      <c r="AP7" s="405"/>
      <c r="AQ7" s="405"/>
      <c r="AR7" s="726"/>
      <c r="AS7" s="405"/>
      <c r="AT7" s="405"/>
      <c r="AU7" s="726"/>
      <c r="AV7" s="405"/>
      <c r="AW7" s="405"/>
      <c r="AX7" s="726"/>
      <c r="AY7" s="405"/>
      <c r="AZ7" s="405"/>
      <c r="BA7" s="726"/>
      <c r="BB7" s="405"/>
      <c r="BC7" s="405"/>
      <c r="BD7" s="726"/>
      <c r="BE7" s="405"/>
      <c r="BF7" s="405"/>
      <c r="BG7" s="726"/>
      <c r="BH7" s="405"/>
      <c r="BI7" s="405"/>
      <c r="BJ7" s="726"/>
      <c r="BK7" s="405"/>
      <c r="BL7" s="405"/>
      <c r="BM7" s="726"/>
      <c r="BN7" s="405"/>
      <c r="BO7" s="405"/>
    </row>
    <row r="8" spans="1:67" ht="16.25" customHeight="1" outlineLevel="1">
      <c r="A8" s="723"/>
      <c r="B8" s="123" t="s">
        <v>240</v>
      </c>
      <c r="C8" s="1006" t="s">
        <v>431</v>
      </c>
      <c r="D8" s="724">
        <v>1670.1158210000001</v>
      </c>
      <c r="E8" s="725">
        <v>2283.7325000000001</v>
      </c>
      <c r="F8" s="656">
        <f t="shared" si="0"/>
        <v>0.36740965583607865</v>
      </c>
      <c r="G8" s="725">
        <v>2541.630584</v>
      </c>
      <c r="H8" s="656">
        <f t="shared" si="1"/>
        <v>0.11292832413603593</v>
      </c>
      <c r="I8" s="725">
        <v>3127.5130380000001</v>
      </c>
      <c r="J8" s="656">
        <f t="shared" si="2"/>
        <v>0.23051440193088268</v>
      </c>
      <c r="K8" s="725">
        <v>3466.866129</v>
      </c>
      <c r="L8" s="656">
        <f t="shared" si="3"/>
        <v>0.10850573183126078</v>
      </c>
      <c r="M8" s="725">
        <v>2115.9017739999999</v>
      </c>
      <c r="N8" s="656">
        <f t="shared" si="4"/>
        <v>-0.3896788352164261</v>
      </c>
      <c r="O8" s="725">
        <v>8003.9832100000003</v>
      </c>
      <c r="P8" s="656">
        <f t="shared" si="5"/>
        <v>2.7827763596364377</v>
      </c>
      <c r="Q8" s="725">
        <v>17710.839993000001</v>
      </c>
      <c r="R8" s="656">
        <f t="shared" si="6"/>
        <v>1.2127532665076641</v>
      </c>
      <c r="S8" s="726"/>
      <c r="T8" s="726"/>
      <c r="U8" s="405"/>
      <c r="V8" s="405"/>
      <c r="W8" s="726"/>
      <c r="X8" s="405"/>
      <c r="Y8" s="405"/>
      <c r="Z8" s="726"/>
      <c r="AA8" s="405"/>
      <c r="AB8" s="405"/>
      <c r="AC8" s="726"/>
      <c r="AD8" s="405"/>
      <c r="AE8" s="405"/>
      <c r="AF8" s="726"/>
      <c r="AG8" s="405"/>
      <c r="AH8" s="405"/>
      <c r="AI8" s="726"/>
      <c r="AJ8" s="405"/>
      <c r="AK8" s="405"/>
      <c r="AL8" s="726"/>
      <c r="AM8" s="405"/>
      <c r="AN8" s="405"/>
      <c r="AO8" s="726"/>
      <c r="AP8" s="405"/>
      <c r="AQ8" s="405"/>
      <c r="AR8" s="726"/>
      <c r="AS8" s="405"/>
      <c r="AT8" s="405"/>
      <c r="AU8" s="726"/>
      <c r="AV8" s="405"/>
      <c r="AW8" s="405"/>
      <c r="AX8" s="726"/>
      <c r="AY8" s="405"/>
      <c r="AZ8" s="405"/>
      <c r="BA8" s="726"/>
      <c r="BB8" s="405"/>
      <c r="BC8" s="405"/>
      <c r="BD8" s="726"/>
      <c r="BE8" s="405"/>
      <c r="BF8" s="405"/>
      <c r="BG8" s="726"/>
      <c r="BH8" s="405"/>
      <c r="BI8" s="405"/>
      <c r="BJ8" s="726"/>
      <c r="BK8" s="405"/>
      <c r="BL8" s="405"/>
      <c r="BM8" s="726"/>
      <c r="BN8" s="405"/>
      <c r="BO8" s="405"/>
    </row>
    <row r="9" spans="1:67" ht="16.25" customHeight="1" outlineLevel="1">
      <c r="A9" s="723"/>
      <c r="B9" s="123" t="s">
        <v>241</v>
      </c>
      <c r="C9" s="330" t="s">
        <v>55</v>
      </c>
      <c r="D9" s="724">
        <v>3992.3772180000001</v>
      </c>
      <c r="E9" s="725">
        <v>5089.1722410000002</v>
      </c>
      <c r="F9" s="656">
        <f t="shared" si="0"/>
        <v>0.27472229278711402</v>
      </c>
      <c r="G9" s="725">
        <v>5906.6032720000003</v>
      </c>
      <c r="H9" s="656">
        <f t="shared" si="1"/>
        <v>0.16062160844439766</v>
      </c>
      <c r="I9" s="725">
        <v>8722.7339310000007</v>
      </c>
      <c r="J9" s="656">
        <f t="shared" si="2"/>
        <v>0.47677667338007068</v>
      </c>
      <c r="K9" s="725">
        <v>9940.2947380000005</v>
      </c>
      <c r="L9" s="656">
        <f t="shared" si="3"/>
        <v>0.13958476970997258</v>
      </c>
      <c r="M9" s="725">
        <v>16465.363683</v>
      </c>
      <c r="N9" s="656">
        <f t="shared" si="4"/>
        <v>0.6564261037508079</v>
      </c>
      <c r="O9" s="725">
        <v>23397.666986</v>
      </c>
      <c r="P9" s="656">
        <f t="shared" si="5"/>
        <v>0.42102339410561562</v>
      </c>
      <c r="Q9" s="725">
        <v>19434.327936000002</v>
      </c>
      <c r="R9" s="656">
        <f t="shared" si="6"/>
        <v>-0.16939035213944464</v>
      </c>
      <c r="S9" s="726"/>
      <c r="T9" s="726"/>
      <c r="U9" s="405"/>
      <c r="V9" s="405"/>
      <c r="W9" s="726"/>
      <c r="X9" s="405"/>
      <c r="Y9" s="405"/>
      <c r="Z9" s="726"/>
      <c r="AA9" s="405"/>
      <c r="AB9" s="405"/>
      <c r="AC9" s="726"/>
      <c r="AD9" s="405"/>
      <c r="AE9" s="405"/>
      <c r="AF9" s="726"/>
      <c r="AG9" s="405"/>
      <c r="AH9" s="405"/>
      <c r="AI9" s="726"/>
      <c r="AJ9" s="405"/>
      <c r="AK9" s="405"/>
      <c r="AL9" s="726"/>
      <c r="AM9" s="405"/>
      <c r="AN9" s="405"/>
      <c r="AO9" s="726"/>
      <c r="AP9" s="405"/>
      <c r="AQ9" s="405"/>
      <c r="AR9" s="726"/>
      <c r="AS9" s="405"/>
      <c r="AT9" s="405"/>
      <c r="AU9" s="726"/>
      <c r="AV9" s="405"/>
      <c r="AW9" s="405"/>
      <c r="AX9" s="726"/>
      <c r="AY9" s="405"/>
      <c r="AZ9" s="405"/>
      <c r="BA9" s="726"/>
      <c r="BB9" s="405"/>
      <c r="BC9" s="405"/>
      <c r="BD9" s="726"/>
      <c r="BE9" s="405"/>
      <c r="BF9" s="405"/>
      <c r="BG9" s="726"/>
      <c r="BH9" s="405"/>
      <c r="BI9" s="405"/>
      <c r="BJ9" s="726"/>
      <c r="BK9" s="405"/>
      <c r="BL9" s="405"/>
      <c r="BM9" s="726"/>
      <c r="BN9" s="405"/>
      <c r="BO9" s="405"/>
    </row>
    <row r="10" spans="1:67" ht="16.25" customHeight="1" outlineLevel="1">
      <c r="A10" s="723"/>
      <c r="B10" s="123" t="s">
        <v>242</v>
      </c>
      <c r="C10" s="330" t="s">
        <v>136</v>
      </c>
      <c r="D10" s="724">
        <v>69.616179000000002</v>
      </c>
      <c r="E10" s="725">
        <v>17.173566000000001</v>
      </c>
      <c r="F10" s="656">
        <f t="shared" si="0"/>
        <v>-0.75331070669649935</v>
      </c>
      <c r="G10" s="725">
        <v>86.550814000000003</v>
      </c>
      <c r="H10" s="656">
        <f t="shared" si="1"/>
        <v>4.0397694922533853</v>
      </c>
      <c r="I10" s="725">
        <v>35.646574000000001</v>
      </c>
      <c r="J10" s="656">
        <f t="shared" si="2"/>
        <v>-0.58814282208830526</v>
      </c>
      <c r="K10" s="725">
        <v>1467.640085</v>
      </c>
      <c r="L10" s="656">
        <f t="shared" si="3"/>
        <v>40.171981492527159</v>
      </c>
      <c r="M10" s="725">
        <v>905.86345500000004</v>
      </c>
      <c r="N10" s="656">
        <f t="shared" si="4"/>
        <v>-0.38277547454694927</v>
      </c>
      <c r="O10" s="725">
        <v>2076.639142</v>
      </c>
      <c r="P10" s="656">
        <f t="shared" si="5"/>
        <v>1.2924416815114812</v>
      </c>
      <c r="Q10" s="725">
        <v>1432.729934</v>
      </c>
      <c r="R10" s="656">
        <f t="shared" si="6"/>
        <v>-0.31007274926921324</v>
      </c>
      <c r="S10" s="726"/>
      <c r="T10" s="726"/>
      <c r="U10" s="405"/>
      <c r="V10" s="405"/>
      <c r="W10" s="726"/>
      <c r="X10" s="405"/>
      <c r="Y10" s="405"/>
      <c r="Z10" s="726"/>
      <c r="AA10" s="405"/>
      <c r="AB10" s="405"/>
      <c r="AC10" s="726"/>
      <c r="AD10" s="405"/>
      <c r="AE10" s="405"/>
      <c r="AF10" s="726"/>
      <c r="AG10" s="405"/>
      <c r="AH10" s="405"/>
      <c r="AI10" s="726"/>
      <c r="AJ10" s="405"/>
      <c r="AK10" s="405"/>
      <c r="AL10" s="726"/>
      <c r="AM10" s="405"/>
      <c r="AN10" s="405"/>
      <c r="AO10" s="726"/>
      <c r="AP10" s="405"/>
      <c r="AQ10" s="405"/>
      <c r="AR10" s="726"/>
      <c r="AS10" s="405"/>
      <c r="AT10" s="405"/>
      <c r="AU10" s="726"/>
      <c r="AV10" s="405"/>
      <c r="AW10" s="405"/>
      <c r="AX10" s="726"/>
      <c r="AY10" s="405"/>
      <c r="AZ10" s="405"/>
      <c r="BA10" s="726"/>
      <c r="BB10" s="405"/>
      <c r="BC10" s="405"/>
      <c r="BD10" s="726"/>
      <c r="BE10" s="405"/>
      <c r="BF10" s="405"/>
      <c r="BG10" s="726"/>
      <c r="BH10" s="405"/>
      <c r="BI10" s="405"/>
      <c r="BJ10" s="726"/>
      <c r="BK10" s="405"/>
      <c r="BL10" s="405"/>
      <c r="BM10" s="726"/>
      <c r="BN10" s="405"/>
      <c r="BO10" s="405"/>
    </row>
    <row r="11" spans="1:67" ht="16.25" customHeight="1" outlineLevel="1">
      <c r="A11" s="723"/>
      <c r="B11" s="123" t="s">
        <v>243</v>
      </c>
      <c r="C11" s="330" t="s">
        <v>135</v>
      </c>
      <c r="D11" s="724">
        <v>631.81779900000004</v>
      </c>
      <c r="E11" s="725">
        <v>825.54397900000004</v>
      </c>
      <c r="F11" s="656">
        <f t="shared" si="0"/>
        <v>0.30661716131868588</v>
      </c>
      <c r="G11" s="725">
        <v>1589.9533960000001</v>
      </c>
      <c r="H11" s="656">
        <f t="shared" si="1"/>
        <v>0.92594632926273213</v>
      </c>
      <c r="I11" s="725">
        <v>737.09434799999997</v>
      </c>
      <c r="J11" s="656">
        <f t="shared" si="2"/>
        <v>-0.53640506076820893</v>
      </c>
      <c r="K11" s="725">
        <v>511.85772800000001</v>
      </c>
      <c r="L11" s="656">
        <f t="shared" si="3"/>
        <v>-0.30557366314250989</v>
      </c>
      <c r="M11" s="725">
        <v>5715.1206309999998</v>
      </c>
      <c r="N11" s="656">
        <f t="shared" si="4"/>
        <v>10.165447581168491</v>
      </c>
      <c r="O11" s="725">
        <v>2705.3074799999999</v>
      </c>
      <c r="P11" s="656">
        <f t="shared" si="5"/>
        <v>-0.52664035377908713</v>
      </c>
      <c r="Q11" s="725">
        <v>10277.253769999999</v>
      </c>
      <c r="R11" s="656">
        <f t="shared" si="6"/>
        <v>2.7989226163674377</v>
      </c>
      <c r="S11" s="726"/>
      <c r="T11" s="726"/>
      <c r="U11" s="405"/>
      <c r="V11" s="405"/>
      <c r="W11" s="726"/>
      <c r="X11" s="405"/>
      <c r="Y11" s="405"/>
      <c r="Z11" s="726"/>
      <c r="AA11" s="405"/>
      <c r="AB11" s="405"/>
      <c r="AC11" s="726"/>
      <c r="AD11" s="405"/>
      <c r="AE11" s="405"/>
      <c r="AF11" s="726"/>
      <c r="AG11" s="405"/>
      <c r="AH11" s="405"/>
      <c r="AI11" s="726"/>
      <c r="AJ11" s="405"/>
      <c r="AK11" s="405"/>
      <c r="AL11" s="726"/>
      <c r="AM11" s="405"/>
      <c r="AN11" s="405"/>
      <c r="AO11" s="726"/>
      <c r="AP11" s="405"/>
      <c r="AQ11" s="405"/>
      <c r="AR11" s="726"/>
      <c r="AS11" s="405"/>
      <c r="AT11" s="405"/>
      <c r="AU11" s="726"/>
      <c r="AV11" s="405"/>
      <c r="AW11" s="405"/>
      <c r="AX11" s="726"/>
      <c r="AY11" s="405"/>
      <c r="AZ11" s="405"/>
      <c r="BA11" s="726"/>
      <c r="BB11" s="405"/>
      <c r="BC11" s="405"/>
      <c r="BD11" s="726"/>
      <c r="BE11" s="405"/>
      <c r="BF11" s="405"/>
      <c r="BG11" s="726"/>
      <c r="BH11" s="405"/>
      <c r="BI11" s="405"/>
      <c r="BJ11" s="726"/>
      <c r="BK11" s="405"/>
      <c r="BL11" s="405"/>
      <c r="BM11" s="726"/>
      <c r="BN11" s="405"/>
      <c r="BO11" s="405"/>
    </row>
    <row r="12" spans="1:67" ht="16.25" customHeight="1" outlineLevel="1">
      <c r="A12" s="723"/>
      <c r="B12" s="123" t="s">
        <v>244</v>
      </c>
      <c r="C12" s="330" t="s">
        <v>432</v>
      </c>
      <c r="D12" s="724">
        <v>0</v>
      </c>
      <c r="E12" s="725">
        <v>43.581217000000002</v>
      </c>
      <c r="F12" s="656">
        <f t="shared" si="0"/>
        <v>0</v>
      </c>
      <c r="G12" s="725">
        <v>4.4176130000000002</v>
      </c>
      <c r="H12" s="656">
        <f t="shared" si="1"/>
        <v>-0.8986349325673948</v>
      </c>
      <c r="I12" s="725">
        <v>0.16672300000000001</v>
      </c>
      <c r="J12" s="656">
        <f t="shared" si="2"/>
        <v>-0.96225948266631778</v>
      </c>
      <c r="K12" s="725">
        <v>1.527552</v>
      </c>
      <c r="L12" s="656">
        <f t="shared" si="3"/>
        <v>8.1622151712721092</v>
      </c>
      <c r="M12" s="725">
        <v>24.435525999999999</v>
      </c>
      <c r="N12" s="656">
        <f t="shared" si="4"/>
        <v>14.99652646849338</v>
      </c>
      <c r="O12" s="725">
        <v>24.527324</v>
      </c>
      <c r="P12" s="656">
        <f t="shared" si="5"/>
        <v>3.7567433580107945E-3</v>
      </c>
      <c r="Q12" s="725">
        <v>25.526389000000002</v>
      </c>
      <c r="R12" s="656">
        <f t="shared" si="6"/>
        <v>4.0732735458625768E-2</v>
      </c>
      <c r="S12" s="726"/>
      <c r="T12" s="726"/>
      <c r="U12" s="405"/>
      <c r="V12" s="405"/>
      <c r="W12" s="726"/>
      <c r="X12" s="405"/>
      <c r="Y12" s="405"/>
      <c r="Z12" s="726"/>
      <c r="AA12" s="405"/>
      <c r="AB12" s="405"/>
      <c r="AC12" s="726"/>
      <c r="AD12" s="405"/>
      <c r="AE12" s="405"/>
      <c r="AF12" s="726"/>
      <c r="AG12" s="405"/>
      <c r="AH12" s="405"/>
      <c r="AI12" s="726"/>
      <c r="AJ12" s="405"/>
      <c r="AK12" s="405"/>
      <c r="AL12" s="726"/>
      <c r="AM12" s="405"/>
      <c r="AN12" s="405"/>
      <c r="AO12" s="726"/>
      <c r="AP12" s="405"/>
      <c r="AQ12" s="405"/>
      <c r="AR12" s="726"/>
      <c r="AS12" s="405"/>
      <c r="AT12" s="405"/>
      <c r="AU12" s="726"/>
      <c r="AV12" s="405"/>
      <c r="AW12" s="405"/>
      <c r="AX12" s="726"/>
      <c r="AY12" s="405"/>
      <c r="AZ12" s="405"/>
      <c r="BA12" s="726"/>
      <c r="BB12" s="405"/>
      <c r="BC12" s="405"/>
      <c r="BD12" s="726"/>
      <c r="BE12" s="405"/>
      <c r="BF12" s="405"/>
      <c r="BG12" s="726"/>
      <c r="BH12" s="405"/>
      <c r="BI12" s="405"/>
      <c r="BJ12" s="726"/>
      <c r="BK12" s="405"/>
      <c r="BL12" s="405"/>
      <c r="BM12" s="726"/>
      <c r="BN12" s="405"/>
      <c r="BO12" s="405"/>
    </row>
    <row r="13" spans="1:67" s="297" customFormat="1" ht="16.25" customHeight="1">
      <c r="A13" s="719" t="s">
        <v>58</v>
      </c>
      <c r="B13" s="327"/>
      <c r="C13" s="319" t="s">
        <v>59</v>
      </c>
      <c r="D13" s="720">
        <f>SUM(D14:D21)</f>
        <v>3640.0598840000002</v>
      </c>
      <c r="E13" s="721">
        <f>SUM(E14:E21)</f>
        <v>35478.072464000004</v>
      </c>
      <c r="F13" s="722">
        <f t="shared" si="0"/>
        <v>8.7465628573708383</v>
      </c>
      <c r="G13" s="721">
        <f>SUM(G14:G21)</f>
        <v>49076.876163000001</v>
      </c>
      <c r="H13" s="722">
        <f t="shared" si="1"/>
        <v>0.38330164956957158</v>
      </c>
      <c r="I13" s="721">
        <f>SUM(I14:I21)</f>
        <v>56010.299410000007</v>
      </c>
      <c r="J13" s="722">
        <f t="shared" si="2"/>
        <v>0.14127678428374058</v>
      </c>
      <c r="K13" s="721">
        <f>SUM(K14:K21)</f>
        <v>54513.727743999996</v>
      </c>
      <c r="L13" s="722">
        <f t="shared" si="3"/>
        <v>-2.6719579823078266E-2</v>
      </c>
      <c r="M13" s="721">
        <f>SUM(M14:M21)</f>
        <v>143239.18471</v>
      </c>
      <c r="N13" s="722">
        <f t="shared" si="4"/>
        <v>1.6275800727233425</v>
      </c>
      <c r="O13" s="721">
        <f>SUM(O14:O21)</f>
        <v>183632.24554599996</v>
      </c>
      <c r="P13" s="722">
        <f t="shared" si="5"/>
        <v>0.28199728250184597</v>
      </c>
      <c r="Q13" s="721">
        <f>SUM(Q14:Q21)</f>
        <v>189705.53868400003</v>
      </c>
      <c r="R13" s="722">
        <f t="shared" si="6"/>
        <v>3.3073130048277388E-2</v>
      </c>
      <c r="S13" s="718"/>
      <c r="T13" s="718"/>
      <c r="U13" s="405"/>
      <c r="V13" s="405"/>
      <c r="W13" s="718"/>
      <c r="X13" s="405"/>
      <c r="Y13" s="405"/>
      <c r="Z13" s="718"/>
      <c r="AA13" s="405"/>
      <c r="AB13" s="405"/>
      <c r="AC13" s="718"/>
      <c r="AD13" s="405"/>
      <c r="AE13" s="405"/>
      <c r="AF13" s="718"/>
      <c r="AG13" s="405"/>
      <c r="AH13" s="405"/>
      <c r="AI13" s="718"/>
      <c r="AJ13" s="405"/>
      <c r="AK13" s="405"/>
      <c r="AL13" s="718"/>
      <c r="AM13" s="405"/>
      <c r="AN13" s="405"/>
      <c r="AO13" s="718"/>
      <c r="AP13" s="405"/>
      <c r="AQ13" s="405"/>
      <c r="AR13" s="718"/>
      <c r="AS13" s="405"/>
      <c r="AT13" s="405"/>
      <c r="AU13" s="718"/>
      <c r="AV13" s="405"/>
      <c r="AW13" s="405"/>
      <c r="AX13" s="718"/>
      <c r="AY13" s="405"/>
      <c r="AZ13" s="405"/>
      <c r="BA13" s="718"/>
      <c r="BB13" s="405"/>
      <c r="BC13" s="405"/>
      <c r="BD13" s="718"/>
      <c r="BE13" s="405"/>
      <c r="BF13" s="405"/>
      <c r="BG13" s="718"/>
      <c r="BH13" s="405"/>
      <c r="BI13" s="405"/>
      <c r="BJ13" s="718"/>
      <c r="BK13" s="405"/>
      <c r="BL13" s="405"/>
      <c r="BM13" s="718"/>
      <c r="BN13" s="405"/>
      <c r="BO13" s="405"/>
    </row>
    <row r="14" spans="1:67" ht="16.25" customHeight="1" outlineLevel="1">
      <c r="A14" s="723"/>
      <c r="B14" s="123" t="s">
        <v>245</v>
      </c>
      <c r="C14" s="330" t="s">
        <v>433</v>
      </c>
      <c r="D14" s="724">
        <v>290.241983</v>
      </c>
      <c r="E14" s="725">
        <v>137.96753799999999</v>
      </c>
      <c r="F14" s="656">
        <f t="shared" si="0"/>
        <v>-0.52464651538712781</v>
      </c>
      <c r="G14" s="725">
        <v>419.30556799999999</v>
      </c>
      <c r="H14" s="656">
        <f t="shared" si="1"/>
        <v>2.0391610525078736</v>
      </c>
      <c r="I14" s="725">
        <v>432.66153600000001</v>
      </c>
      <c r="J14" s="656">
        <f t="shared" si="2"/>
        <v>3.1852589183838376E-2</v>
      </c>
      <c r="K14" s="725">
        <v>275.74344100000002</v>
      </c>
      <c r="L14" s="656">
        <f t="shared" si="3"/>
        <v>-0.36268094559716069</v>
      </c>
      <c r="M14" s="725">
        <v>297.20755800000001</v>
      </c>
      <c r="N14" s="656">
        <f t="shared" si="4"/>
        <v>7.7840897764092087E-2</v>
      </c>
      <c r="O14" s="725">
        <v>331.655306</v>
      </c>
      <c r="P14" s="656">
        <f t="shared" si="5"/>
        <v>0.11590468368910045</v>
      </c>
      <c r="Q14" s="725">
        <v>107.422</v>
      </c>
      <c r="R14" s="656">
        <f t="shared" si="6"/>
        <v>-0.67610347835050166</v>
      </c>
      <c r="S14" s="726"/>
      <c r="T14" s="726"/>
      <c r="U14" s="405"/>
      <c r="V14" s="405"/>
      <c r="W14" s="726"/>
      <c r="X14" s="405"/>
      <c r="Y14" s="405"/>
      <c r="Z14" s="726"/>
      <c r="AA14" s="405"/>
      <c r="AB14" s="405"/>
      <c r="AC14" s="726"/>
      <c r="AD14" s="405"/>
      <c r="AE14" s="405"/>
      <c r="AF14" s="726"/>
      <c r="AG14" s="405"/>
      <c r="AH14" s="405"/>
      <c r="AI14" s="726"/>
      <c r="AJ14" s="405"/>
      <c r="AK14" s="405"/>
      <c r="AL14" s="726"/>
      <c r="AM14" s="405"/>
      <c r="AN14" s="405"/>
      <c r="AO14" s="726"/>
      <c r="AP14" s="405"/>
      <c r="AQ14" s="405"/>
      <c r="AR14" s="726"/>
      <c r="AS14" s="405"/>
      <c r="AT14" s="405"/>
      <c r="AU14" s="726"/>
      <c r="AV14" s="405"/>
      <c r="AW14" s="405"/>
      <c r="AX14" s="726"/>
      <c r="AY14" s="405"/>
      <c r="AZ14" s="405"/>
      <c r="BA14" s="726"/>
      <c r="BB14" s="405"/>
      <c r="BC14" s="405"/>
      <c r="BD14" s="726"/>
      <c r="BE14" s="405"/>
      <c r="BF14" s="405"/>
      <c r="BG14" s="726"/>
      <c r="BH14" s="405"/>
      <c r="BI14" s="405"/>
      <c r="BJ14" s="726"/>
      <c r="BK14" s="405"/>
      <c r="BL14" s="405"/>
      <c r="BM14" s="726"/>
      <c r="BN14" s="405"/>
      <c r="BO14" s="405"/>
    </row>
    <row r="15" spans="1:67" ht="16.25" customHeight="1" outlineLevel="1">
      <c r="A15" s="723"/>
      <c r="B15" s="123" t="s">
        <v>60</v>
      </c>
      <c r="C15" s="330" t="s">
        <v>430</v>
      </c>
      <c r="D15" s="724" t="s">
        <v>30</v>
      </c>
      <c r="E15" s="725" t="s">
        <v>30</v>
      </c>
      <c r="F15" s="656">
        <f t="shared" si="0"/>
        <v>0</v>
      </c>
      <c r="G15" s="725" t="s">
        <v>30</v>
      </c>
      <c r="H15" s="656">
        <f t="shared" si="1"/>
        <v>0</v>
      </c>
      <c r="I15" s="725" t="s">
        <v>30</v>
      </c>
      <c r="J15" s="656">
        <f t="shared" si="2"/>
        <v>0</v>
      </c>
      <c r="K15" s="725" t="s">
        <v>30</v>
      </c>
      <c r="L15" s="656">
        <f t="shared" si="3"/>
        <v>0</v>
      </c>
      <c r="M15" s="725" t="s">
        <v>30</v>
      </c>
      <c r="N15" s="656">
        <f t="shared" si="4"/>
        <v>0</v>
      </c>
      <c r="O15" s="725" t="s">
        <v>30</v>
      </c>
      <c r="P15" s="656">
        <f t="shared" si="5"/>
        <v>0</v>
      </c>
      <c r="Q15" s="725">
        <v>2999.9585670000001</v>
      </c>
      <c r="R15" s="656">
        <f t="shared" si="6"/>
        <v>0</v>
      </c>
      <c r="S15" s="726"/>
      <c r="T15" s="726"/>
      <c r="U15" s="405"/>
      <c r="V15" s="405"/>
      <c r="W15" s="726"/>
      <c r="X15" s="405"/>
      <c r="Y15" s="405"/>
      <c r="Z15" s="726"/>
      <c r="AA15" s="405"/>
      <c r="AB15" s="405"/>
      <c r="AC15" s="726"/>
      <c r="AD15" s="405"/>
      <c r="AE15" s="405"/>
      <c r="AF15" s="726"/>
      <c r="AG15" s="405"/>
      <c r="AH15" s="405"/>
      <c r="AI15" s="726"/>
      <c r="AJ15" s="405"/>
      <c r="AK15" s="405"/>
      <c r="AL15" s="726"/>
      <c r="AM15" s="405"/>
      <c r="AN15" s="405"/>
      <c r="AO15" s="726"/>
      <c r="AP15" s="405"/>
      <c r="AQ15" s="405"/>
      <c r="AR15" s="726"/>
      <c r="AS15" s="405"/>
      <c r="AT15" s="405"/>
      <c r="AU15" s="726"/>
      <c r="AV15" s="405"/>
      <c r="AW15" s="405"/>
      <c r="AX15" s="726"/>
      <c r="AY15" s="405"/>
      <c r="AZ15" s="405"/>
      <c r="BA15" s="726"/>
      <c r="BB15" s="405"/>
      <c r="BC15" s="405"/>
      <c r="BD15" s="726"/>
      <c r="BE15" s="405"/>
      <c r="BF15" s="405"/>
      <c r="BG15" s="726"/>
      <c r="BH15" s="405"/>
      <c r="BI15" s="405"/>
      <c r="BJ15" s="726"/>
      <c r="BK15" s="405"/>
      <c r="BL15" s="405"/>
      <c r="BM15" s="726"/>
      <c r="BN15" s="405"/>
      <c r="BO15" s="405"/>
    </row>
    <row r="16" spans="1:67" ht="16.25" customHeight="1" outlineLevel="1">
      <c r="A16" s="723"/>
      <c r="B16" s="123" t="s">
        <v>246</v>
      </c>
      <c r="C16" s="330" t="s">
        <v>137</v>
      </c>
      <c r="D16" s="724">
        <v>546.29670299999998</v>
      </c>
      <c r="E16" s="725">
        <v>32042.413994999999</v>
      </c>
      <c r="F16" s="656">
        <f t="shared" si="0"/>
        <v>57.653866697416255</v>
      </c>
      <c r="G16" s="725">
        <v>46055.749744000001</v>
      </c>
      <c r="H16" s="656">
        <f t="shared" si="1"/>
        <v>0.43733707925959275</v>
      </c>
      <c r="I16" s="725">
        <v>51077.691415000001</v>
      </c>
      <c r="J16" s="656">
        <f t="shared" si="2"/>
        <v>0.10904049329159471</v>
      </c>
      <c r="K16" s="725">
        <v>50098.618892999999</v>
      </c>
      <c r="L16" s="656">
        <f t="shared" si="3"/>
        <v>-1.9168300188925125E-2</v>
      </c>
      <c r="M16" s="725">
        <v>80704.632922999997</v>
      </c>
      <c r="N16" s="656">
        <f t="shared" si="4"/>
        <v>0.61091532473914967</v>
      </c>
      <c r="O16" s="725">
        <v>104241.59458999999</v>
      </c>
      <c r="P16" s="656">
        <f t="shared" si="5"/>
        <v>0.29164325286574977</v>
      </c>
      <c r="Q16" s="725">
        <v>138988.714882</v>
      </c>
      <c r="R16" s="656">
        <f t="shared" si="6"/>
        <v>0.33333258598610627</v>
      </c>
      <c r="S16" s="726"/>
      <c r="T16" s="726"/>
      <c r="U16" s="405"/>
      <c r="V16" s="405"/>
      <c r="W16" s="726"/>
      <c r="X16" s="405"/>
      <c r="Y16" s="405"/>
      <c r="Z16" s="726"/>
      <c r="AA16" s="405"/>
      <c r="AB16" s="405"/>
      <c r="AC16" s="726"/>
      <c r="AD16" s="405"/>
      <c r="AE16" s="405"/>
      <c r="AF16" s="726"/>
      <c r="AG16" s="405"/>
      <c r="AH16" s="405"/>
      <c r="AI16" s="726"/>
      <c r="AJ16" s="405"/>
      <c r="AK16" s="405"/>
      <c r="AL16" s="726"/>
      <c r="AM16" s="405"/>
      <c r="AN16" s="405"/>
      <c r="AO16" s="726"/>
      <c r="AP16" s="405"/>
      <c r="AQ16" s="405"/>
      <c r="AR16" s="726"/>
      <c r="AS16" s="405"/>
      <c r="AT16" s="405"/>
      <c r="AU16" s="726"/>
      <c r="AV16" s="405"/>
      <c r="AW16" s="405"/>
      <c r="AX16" s="726"/>
      <c r="AY16" s="405"/>
      <c r="AZ16" s="405"/>
      <c r="BA16" s="726"/>
      <c r="BB16" s="405"/>
      <c r="BC16" s="405"/>
      <c r="BD16" s="726"/>
      <c r="BE16" s="405"/>
      <c r="BF16" s="405"/>
      <c r="BG16" s="726"/>
      <c r="BH16" s="405"/>
      <c r="BI16" s="405"/>
      <c r="BJ16" s="726"/>
      <c r="BK16" s="405"/>
      <c r="BL16" s="405"/>
      <c r="BM16" s="726"/>
      <c r="BN16" s="405"/>
      <c r="BO16" s="405"/>
    </row>
    <row r="17" spans="1:67" ht="16.25" customHeight="1" outlineLevel="1">
      <c r="A17" s="723"/>
      <c r="B17" s="123" t="s">
        <v>247</v>
      </c>
      <c r="C17" s="330" t="s">
        <v>138</v>
      </c>
      <c r="D17" s="724">
        <v>32.550134999999997</v>
      </c>
      <c r="E17" s="725">
        <v>97.373261999999997</v>
      </c>
      <c r="F17" s="656">
        <f t="shared" si="0"/>
        <v>1.9914856574327575</v>
      </c>
      <c r="G17" s="725">
        <v>152.95273399999999</v>
      </c>
      <c r="H17" s="656">
        <f t="shared" si="1"/>
        <v>0.57078782058261535</v>
      </c>
      <c r="I17" s="725">
        <v>710.67403300000001</v>
      </c>
      <c r="J17" s="656">
        <f t="shared" si="2"/>
        <v>3.6463637125963375</v>
      </c>
      <c r="K17" s="725">
        <v>821.86246900000003</v>
      </c>
      <c r="L17" s="656">
        <f t="shared" si="3"/>
        <v>0.15645490173692611</v>
      </c>
      <c r="M17" s="725">
        <v>1123.998104</v>
      </c>
      <c r="N17" s="656">
        <f t="shared" si="4"/>
        <v>0.3676231077538108</v>
      </c>
      <c r="O17" s="725">
        <v>1478.3695740000001</v>
      </c>
      <c r="P17" s="656">
        <f t="shared" si="5"/>
        <v>0.31527764036157135</v>
      </c>
      <c r="Q17" s="725">
        <v>2822.2968580000002</v>
      </c>
      <c r="R17" s="656">
        <f t="shared" si="6"/>
        <v>0.90906043227320921</v>
      </c>
      <c r="S17" s="726"/>
      <c r="T17" s="726"/>
      <c r="U17" s="405"/>
      <c r="V17" s="405"/>
      <c r="W17" s="726"/>
      <c r="X17" s="405"/>
      <c r="Y17" s="405"/>
      <c r="Z17" s="726"/>
      <c r="AA17" s="405"/>
      <c r="AB17" s="405"/>
      <c r="AC17" s="726"/>
      <c r="AD17" s="405"/>
      <c r="AE17" s="405"/>
      <c r="AF17" s="726"/>
      <c r="AG17" s="405"/>
      <c r="AH17" s="405"/>
      <c r="AI17" s="726"/>
      <c r="AJ17" s="405"/>
      <c r="AK17" s="405"/>
      <c r="AL17" s="726"/>
      <c r="AM17" s="405"/>
      <c r="AN17" s="405"/>
      <c r="AO17" s="726"/>
      <c r="AP17" s="405"/>
      <c r="AQ17" s="405"/>
      <c r="AR17" s="726"/>
      <c r="AS17" s="405"/>
      <c r="AT17" s="405"/>
      <c r="AU17" s="726"/>
      <c r="AV17" s="405"/>
      <c r="AW17" s="405"/>
      <c r="AX17" s="726"/>
      <c r="AY17" s="405"/>
      <c r="AZ17" s="405"/>
      <c r="BA17" s="726"/>
      <c r="BB17" s="405"/>
      <c r="BC17" s="405"/>
      <c r="BD17" s="726"/>
      <c r="BE17" s="405"/>
      <c r="BF17" s="405"/>
      <c r="BG17" s="726"/>
      <c r="BH17" s="405"/>
      <c r="BI17" s="405"/>
      <c r="BJ17" s="726"/>
      <c r="BK17" s="405"/>
      <c r="BL17" s="405"/>
      <c r="BM17" s="726"/>
      <c r="BN17" s="405"/>
      <c r="BO17" s="405"/>
    </row>
    <row r="18" spans="1:67" ht="16.25" customHeight="1" outlineLevel="1">
      <c r="A18" s="723"/>
      <c r="B18" s="123" t="s">
        <v>249</v>
      </c>
      <c r="C18" s="330" t="s">
        <v>434</v>
      </c>
      <c r="D18" s="724">
        <v>0</v>
      </c>
      <c r="E18" s="725">
        <v>0</v>
      </c>
      <c r="F18" s="656">
        <f t="shared" si="0"/>
        <v>0</v>
      </c>
      <c r="G18" s="725">
        <v>0</v>
      </c>
      <c r="H18" s="656">
        <f t="shared" si="1"/>
        <v>0</v>
      </c>
      <c r="I18" s="725">
        <v>0</v>
      </c>
      <c r="J18" s="656">
        <f t="shared" si="2"/>
        <v>0</v>
      </c>
      <c r="K18" s="725">
        <v>0</v>
      </c>
      <c r="L18" s="656">
        <f t="shared" si="3"/>
        <v>0</v>
      </c>
      <c r="M18" s="725">
        <v>58418.164117</v>
      </c>
      <c r="N18" s="656">
        <f t="shared" si="4"/>
        <v>0</v>
      </c>
      <c r="O18" s="725">
        <v>74654.142443999997</v>
      </c>
      <c r="P18" s="656">
        <f t="shared" si="5"/>
        <v>0.27792688408493205</v>
      </c>
      <c r="Q18" s="725">
        <v>41087.737051999997</v>
      </c>
      <c r="R18" s="656">
        <f t="shared" si="6"/>
        <v>-0.44962549020208797</v>
      </c>
      <c r="S18" s="726"/>
      <c r="T18" s="726"/>
      <c r="U18" s="405"/>
      <c r="V18" s="405"/>
      <c r="W18" s="726"/>
      <c r="X18" s="405"/>
      <c r="Y18" s="405"/>
      <c r="Z18" s="726"/>
      <c r="AA18" s="405"/>
      <c r="AB18" s="405"/>
      <c r="AC18" s="726"/>
      <c r="AD18" s="405"/>
      <c r="AE18" s="405"/>
      <c r="AF18" s="726"/>
      <c r="AG18" s="405"/>
      <c r="AH18" s="405"/>
      <c r="AI18" s="726"/>
      <c r="AJ18" s="405"/>
      <c r="AK18" s="405"/>
      <c r="AL18" s="726"/>
      <c r="AM18" s="405"/>
      <c r="AN18" s="405"/>
      <c r="AO18" s="726"/>
      <c r="AP18" s="405"/>
      <c r="AQ18" s="405"/>
      <c r="AR18" s="726"/>
      <c r="AS18" s="405"/>
      <c r="AT18" s="405"/>
      <c r="AU18" s="726"/>
      <c r="AV18" s="405"/>
      <c r="AW18" s="405"/>
      <c r="AX18" s="726"/>
      <c r="AY18" s="405"/>
      <c r="AZ18" s="405"/>
      <c r="BA18" s="726"/>
      <c r="BB18" s="405"/>
      <c r="BC18" s="405"/>
      <c r="BD18" s="726"/>
      <c r="BE18" s="405"/>
      <c r="BF18" s="405"/>
      <c r="BG18" s="726"/>
      <c r="BH18" s="405"/>
      <c r="BI18" s="405"/>
      <c r="BJ18" s="726"/>
      <c r="BK18" s="405"/>
      <c r="BL18" s="405"/>
      <c r="BM18" s="726"/>
      <c r="BN18" s="405"/>
      <c r="BO18" s="405"/>
    </row>
    <row r="19" spans="1:67" ht="16.25" customHeight="1" outlineLevel="1">
      <c r="A19" s="723"/>
      <c r="B19" s="123" t="s">
        <v>248</v>
      </c>
      <c r="C19" s="330" t="s">
        <v>139</v>
      </c>
      <c r="D19" s="724">
        <v>2484.2827900000002</v>
      </c>
      <c r="E19" s="725">
        <v>2722.04</v>
      </c>
      <c r="F19" s="656">
        <f t="shared" si="0"/>
        <v>9.5704567514232064E-2</v>
      </c>
      <c r="G19" s="725">
        <v>2063.3165600000002</v>
      </c>
      <c r="H19" s="656">
        <f t="shared" si="1"/>
        <v>-0.24199623811553095</v>
      </c>
      <c r="I19" s="725">
        <v>2926.1996300000001</v>
      </c>
      <c r="J19" s="656">
        <f t="shared" si="2"/>
        <v>0.41820197963224781</v>
      </c>
      <c r="K19" s="725">
        <v>1846.88456</v>
      </c>
      <c r="L19" s="656">
        <f t="shared" si="3"/>
        <v>-0.36884533062428149</v>
      </c>
      <c r="M19" s="725">
        <v>1894.43886</v>
      </c>
      <c r="N19" s="656">
        <f t="shared" si="4"/>
        <v>2.5748387868920197E-2</v>
      </c>
      <c r="O19" s="725">
        <v>1038.0038400000001</v>
      </c>
      <c r="P19" s="656">
        <f t="shared" si="5"/>
        <v>-0.45207846929406836</v>
      </c>
      <c r="Q19" s="725">
        <v>1100.2748799999999</v>
      </c>
      <c r="R19" s="656">
        <f t="shared" si="6"/>
        <v>5.999114608285061E-2</v>
      </c>
      <c r="S19" s="726"/>
      <c r="T19" s="726"/>
      <c r="U19" s="405"/>
      <c r="V19" s="405"/>
      <c r="W19" s="726"/>
      <c r="X19" s="405"/>
      <c r="Y19" s="405"/>
      <c r="Z19" s="726"/>
      <c r="AA19" s="405"/>
      <c r="AB19" s="405"/>
      <c r="AC19" s="726"/>
      <c r="AD19" s="405"/>
      <c r="AE19" s="405"/>
      <c r="AF19" s="726"/>
      <c r="AG19" s="405"/>
      <c r="AH19" s="405"/>
      <c r="AI19" s="726"/>
      <c r="AJ19" s="405"/>
      <c r="AK19" s="405"/>
      <c r="AL19" s="726"/>
      <c r="AM19" s="405"/>
      <c r="AN19" s="405"/>
      <c r="AO19" s="726"/>
      <c r="AP19" s="405"/>
      <c r="AQ19" s="405"/>
      <c r="AR19" s="726"/>
      <c r="AS19" s="405"/>
      <c r="AT19" s="405"/>
      <c r="AU19" s="726"/>
      <c r="AV19" s="405"/>
      <c r="AW19" s="405"/>
      <c r="AX19" s="726"/>
      <c r="AY19" s="405"/>
      <c r="AZ19" s="405"/>
      <c r="BA19" s="726"/>
      <c r="BB19" s="405"/>
      <c r="BC19" s="405"/>
      <c r="BD19" s="726"/>
      <c r="BE19" s="405"/>
      <c r="BF19" s="405"/>
      <c r="BG19" s="726"/>
      <c r="BH19" s="405"/>
      <c r="BI19" s="405"/>
      <c r="BJ19" s="726"/>
      <c r="BK19" s="405"/>
      <c r="BL19" s="405"/>
      <c r="BM19" s="726"/>
      <c r="BN19" s="405"/>
      <c r="BO19" s="405"/>
    </row>
    <row r="20" spans="1:67" ht="16.25" customHeight="1" outlineLevel="1">
      <c r="A20" s="723"/>
      <c r="B20" s="123" t="s">
        <v>250</v>
      </c>
      <c r="C20" s="330" t="s">
        <v>61</v>
      </c>
      <c r="D20" s="724">
        <v>0</v>
      </c>
      <c r="E20" s="725">
        <v>0</v>
      </c>
      <c r="F20" s="656">
        <f t="shared" si="0"/>
        <v>0</v>
      </c>
      <c r="G20" s="725">
        <v>0</v>
      </c>
      <c r="H20" s="656">
        <f t="shared" si="1"/>
        <v>0</v>
      </c>
      <c r="I20" s="725">
        <v>251.34474399999999</v>
      </c>
      <c r="J20" s="656">
        <f t="shared" si="2"/>
        <v>0</v>
      </c>
      <c r="K20" s="725">
        <v>384.94548200000003</v>
      </c>
      <c r="L20" s="656">
        <f t="shared" si="3"/>
        <v>0.53154379070683899</v>
      </c>
      <c r="M20" s="725">
        <v>800.74314800000002</v>
      </c>
      <c r="N20" s="656">
        <f t="shared" si="4"/>
        <v>1.0801468920734076</v>
      </c>
      <c r="O20" s="725">
        <v>1090.6440809999999</v>
      </c>
      <c r="P20" s="656">
        <f t="shared" si="5"/>
        <v>0.36203985475752076</v>
      </c>
      <c r="Q20" s="725">
        <v>1217.303762</v>
      </c>
      <c r="R20" s="656">
        <f t="shared" si="6"/>
        <v>0.11613291925984437</v>
      </c>
      <c r="S20" s="726"/>
      <c r="T20" s="726"/>
      <c r="U20" s="405"/>
      <c r="V20" s="405"/>
      <c r="W20" s="726"/>
      <c r="X20" s="405"/>
      <c r="Y20" s="405"/>
      <c r="Z20" s="726"/>
      <c r="AA20" s="405"/>
      <c r="AB20" s="405"/>
      <c r="AC20" s="726"/>
      <c r="AD20" s="405"/>
      <c r="AE20" s="405"/>
      <c r="AF20" s="726"/>
      <c r="AG20" s="405"/>
      <c r="AH20" s="405"/>
      <c r="AI20" s="726"/>
      <c r="AJ20" s="405"/>
      <c r="AK20" s="405"/>
      <c r="AL20" s="726"/>
      <c r="AM20" s="405"/>
      <c r="AN20" s="405"/>
      <c r="AO20" s="726"/>
      <c r="AP20" s="405"/>
      <c r="AQ20" s="405"/>
      <c r="AR20" s="726"/>
      <c r="AS20" s="405"/>
      <c r="AT20" s="405"/>
      <c r="AU20" s="726"/>
      <c r="AV20" s="405"/>
      <c r="AW20" s="405"/>
      <c r="AX20" s="726"/>
      <c r="AY20" s="405"/>
      <c r="AZ20" s="405"/>
      <c r="BA20" s="726"/>
      <c r="BB20" s="405"/>
      <c r="BC20" s="405"/>
      <c r="BD20" s="726"/>
      <c r="BE20" s="405"/>
      <c r="BF20" s="405"/>
      <c r="BG20" s="726"/>
      <c r="BH20" s="405"/>
      <c r="BI20" s="405"/>
      <c r="BJ20" s="726"/>
      <c r="BK20" s="405"/>
      <c r="BL20" s="405"/>
      <c r="BM20" s="726"/>
      <c r="BN20" s="405"/>
      <c r="BO20" s="405"/>
    </row>
    <row r="21" spans="1:67" ht="16.25" customHeight="1" outlineLevel="1">
      <c r="A21" s="723"/>
      <c r="B21" s="123" t="s">
        <v>251</v>
      </c>
      <c r="C21" s="330" t="s">
        <v>435</v>
      </c>
      <c r="D21" s="724">
        <v>286.68827299999998</v>
      </c>
      <c r="E21" s="725">
        <v>478.277669</v>
      </c>
      <c r="F21" s="656">
        <f t="shared" si="0"/>
        <v>0.66828473308358882</v>
      </c>
      <c r="G21" s="725">
        <v>385.551557</v>
      </c>
      <c r="H21" s="656">
        <f t="shared" si="1"/>
        <v>-0.1938750604724554</v>
      </c>
      <c r="I21" s="725">
        <v>611.72805200000005</v>
      </c>
      <c r="J21" s="656">
        <f t="shared" si="2"/>
        <v>0.58663099887312886</v>
      </c>
      <c r="K21" s="725">
        <v>1085.6728989999999</v>
      </c>
      <c r="L21" s="656">
        <f t="shared" si="3"/>
        <v>0.77476395834794887</v>
      </c>
      <c r="M21" s="725">
        <v>0</v>
      </c>
      <c r="N21" s="656">
        <f t="shared" si="4"/>
        <v>-1</v>
      </c>
      <c r="O21" s="725">
        <v>797.83571099999995</v>
      </c>
      <c r="P21" s="656">
        <f t="shared" si="5"/>
        <v>0</v>
      </c>
      <c r="Q21" s="725">
        <v>1381.8306829999999</v>
      </c>
      <c r="R21" s="656">
        <f t="shared" si="6"/>
        <v>0.73197396901177325</v>
      </c>
      <c r="S21" s="726"/>
      <c r="T21" s="726"/>
      <c r="U21" s="405"/>
      <c r="V21" s="405"/>
      <c r="W21" s="726"/>
      <c r="X21" s="405"/>
      <c r="Y21" s="405"/>
      <c r="Z21" s="726"/>
      <c r="AA21" s="405"/>
      <c r="AB21" s="405"/>
      <c r="AC21" s="726"/>
      <c r="AD21" s="405"/>
      <c r="AE21" s="405"/>
      <c r="AF21" s="726"/>
      <c r="AG21" s="405"/>
      <c r="AH21" s="405"/>
      <c r="AI21" s="726"/>
      <c r="AJ21" s="405"/>
      <c r="AK21" s="405"/>
      <c r="AL21" s="726"/>
      <c r="AM21" s="405"/>
      <c r="AN21" s="405"/>
      <c r="AO21" s="726"/>
      <c r="AP21" s="405"/>
      <c r="AQ21" s="405"/>
      <c r="AR21" s="726"/>
      <c r="AS21" s="405"/>
      <c r="AT21" s="405"/>
      <c r="AU21" s="726"/>
      <c r="AV21" s="405"/>
      <c r="AW21" s="405"/>
      <c r="AX21" s="726"/>
      <c r="AY21" s="405"/>
      <c r="AZ21" s="405"/>
      <c r="BA21" s="726"/>
      <c r="BB21" s="405"/>
      <c r="BC21" s="405"/>
      <c r="BD21" s="726"/>
      <c r="BE21" s="405"/>
      <c r="BF21" s="405"/>
      <c r="BG21" s="726"/>
      <c r="BH21" s="405"/>
      <c r="BI21" s="405"/>
      <c r="BJ21" s="726"/>
      <c r="BK21" s="405"/>
      <c r="BL21" s="405"/>
      <c r="BM21" s="726"/>
      <c r="BN21" s="405"/>
      <c r="BO21" s="405"/>
    </row>
    <row r="22" spans="1:67" s="297" customFormat="1" ht="16.25" customHeight="1">
      <c r="A22" s="713" t="s">
        <v>62</v>
      </c>
      <c r="B22" s="714"/>
      <c r="C22" s="309" t="s">
        <v>410</v>
      </c>
      <c r="D22" s="715">
        <f>D23+D31</f>
        <v>5712.1692870000006</v>
      </c>
      <c r="E22" s="716">
        <f>E23+E31</f>
        <v>28069.163031999997</v>
      </c>
      <c r="F22" s="717">
        <f t="shared" si="0"/>
        <v>3.9139235239195376</v>
      </c>
      <c r="G22" s="716">
        <f>G23+G31</f>
        <v>24634.180260000001</v>
      </c>
      <c r="H22" s="717">
        <f t="shared" si="1"/>
        <v>-0.12237567497413349</v>
      </c>
      <c r="I22" s="716">
        <f>I23+I31</f>
        <v>25740.865728999997</v>
      </c>
      <c r="J22" s="717">
        <f t="shared" si="2"/>
        <v>4.4924793815728892E-2</v>
      </c>
      <c r="K22" s="716">
        <f>K23+K31</f>
        <v>13769.236723</v>
      </c>
      <c r="L22" s="717">
        <f t="shared" si="3"/>
        <v>-0.46508260957643721</v>
      </c>
      <c r="M22" s="716">
        <f>M23+M31</f>
        <v>53552.001145999995</v>
      </c>
      <c r="N22" s="717">
        <f t="shared" si="4"/>
        <v>2.8892497981785183</v>
      </c>
      <c r="O22" s="716">
        <f>O23+O31</f>
        <v>104346.075304</v>
      </c>
      <c r="P22" s="717">
        <f t="shared" si="5"/>
        <v>0.94850001999960765</v>
      </c>
      <c r="Q22" s="716">
        <f>Q23+Q31</f>
        <v>91942.522090999992</v>
      </c>
      <c r="R22" s="717">
        <f t="shared" si="6"/>
        <v>-0.11886937938838349</v>
      </c>
      <c r="S22" s="718"/>
      <c r="T22" s="955"/>
      <c r="U22" s="405"/>
      <c r="V22" s="405"/>
      <c r="W22" s="718"/>
      <c r="X22" s="405"/>
      <c r="Y22" s="405"/>
      <c r="Z22" s="718"/>
      <c r="AA22" s="405"/>
      <c r="AB22" s="405"/>
      <c r="AC22" s="718"/>
      <c r="AD22" s="405"/>
      <c r="AE22" s="405"/>
      <c r="AF22" s="718"/>
      <c r="AG22" s="405"/>
      <c r="AH22" s="405"/>
      <c r="AI22" s="718"/>
      <c r="AJ22" s="405"/>
      <c r="AK22" s="405"/>
      <c r="AL22" s="718"/>
      <c r="AM22" s="405"/>
      <c r="AN22" s="405"/>
      <c r="AO22" s="718"/>
      <c r="AP22" s="405"/>
      <c r="AQ22" s="405"/>
      <c r="AR22" s="718"/>
      <c r="AS22" s="405"/>
      <c r="AT22" s="405"/>
      <c r="AU22" s="718"/>
      <c r="AV22" s="405"/>
      <c r="AW22" s="405"/>
      <c r="AX22" s="718"/>
      <c r="AY22" s="405"/>
      <c r="AZ22" s="405"/>
      <c r="BA22" s="718"/>
      <c r="BB22" s="405"/>
      <c r="BC22" s="405"/>
      <c r="BD22" s="718"/>
      <c r="BE22" s="405"/>
      <c r="BF22" s="405"/>
      <c r="BG22" s="718"/>
      <c r="BH22" s="405"/>
      <c r="BI22" s="405"/>
      <c r="BJ22" s="718"/>
      <c r="BK22" s="405"/>
      <c r="BL22" s="405"/>
      <c r="BM22" s="718"/>
      <c r="BN22" s="405"/>
      <c r="BO22" s="405"/>
    </row>
    <row r="23" spans="1:67" s="297" customFormat="1" ht="16.25" customHeight="1">
      <c r="A23" s="719" t="s">
        <v>63</v>
      </c>
      <c r="B23" s="327"/>
      <c r="C23" s="319" t="s">
        <v>64</v>
      </c>
      <c r="D23" s="720">
        <f>SUM(D24:D30)</f>
        <v>5519.1692870000006</v>
      </c>
      <c r="E23" s="721">
        <f>SUM(E24:E30)</f>
        <v>14413.164370999999</v>
      </c>
      <c r="F23" s="722">
        <f t="shared" si="0"/>
        <v>1.6114735065201122</v>
      </c>
      <c r="G23" s="721">
        <f>SUM(G24:G30)</f>
        <v>14824.976246999999</v>
      </c>
      <c r="H23" s="722">
        <f t="shared" si="1"/>
        <v>2.8571926705323936E-2</v>
      </c>
      <c r="I23" s="721">
        <f>SUM(I24:I30)</f>
        <v>25487.018111999998</v>
      </c>
      <c r="J23" s="722">
        <f t="shared" si="2"/>
        <v>0.71919453275060619</v>
      </c>
      <c r="K23" s="721">
        <f>SUM(K24:K30)</f>
        <v>13449.682548999999</v>
      </c>
      <c r="L23" s="722">
        <f t="shared" si="3"/>
        <v>-0.47229281629193354</v>
      </c>
      <c r="M23" s="721">
        <f>SUM(M24:M30)</f>
        <v>17710.265587999998</v>
      </c>
      <c r="N23" s="722">
        <f t="shared" si="4"/>
        <v>0.31677944988499229</v>
      </c>
      <c r="O23" s="721">
        <f>SUM(O24:O30)</f>
        <v>38704.221493000012</v>
      </c>
      <c r="P23" s="722">
        <f t="shared" si="5"/>
        <v>1.1854116924833105</v>
      </c>
      <c r="Q23" s="721">
        <f>SUM(Q24:Q30)</f>
        <v>29246.386637999996</v>
      </c>
      <c r="R23" s="722">
        <f t="shared" si="6"/>
        <v>-0.24436184194301769</v>
      </c>
      <c r="S23" s="718"/>
      <c r="T23" s="718"/>
      <c r="U23" s="405"/>
      <c r="V23" s="405"/>
      <c r="W23" s="718"/>
      <c r="X23" s="405"/>
      <c r="Y23" s="405"/>
      <c r="Z23" s="718"/>
      <c r="AA23" s="405"/>
      <c r="AB23" s="405"/>
      <c r="AC23" s="718"/>
      <c r="AD23" s="405"/>
      <c r="AE23" s="405"/>
      <c r="AF23" s="718"/>
      <c r="AG23" s="405"/>
      <c r="AH23" s="405"/>
      <c r="AI23" s="718"/>
      <c r="AJ23" s="405"/>
      <c r="AK23" s="405"/>
      <c r="AL23" s="718"/>
      <c r="AM23" s="405"/>
      <c r="AN23" s="405"/>
      <c r="AO23" s="718"/>
      <c r="AP23" s="405"/>
      <c r="AQ23" s="405"/>
      <c r="AR23" s="718"/>
      <c r="AS23" s="405"/>
      <c r="AT23" s="405"/>
      <c r="AU23" s="718"/>
      <c r="AV23" s="405"/>
      <c r="AW23" s="405"/>
      <c r="AX23" s="718"/>
      <c r="AY23" s="405"/>
      <c r="AZ23" s="405"/>
      <c r="BA23" s="718"/>
      <c r="BB23" s="405"/>
      <c r="BC23" s="405"/>
      <c r="BD23" s="718"/>
      <c r="BE23" s="405"/>
      <c r="BF23" s="405"/>
      <c r="BG23" s="718"/>
      <c r="BH23" s="405"/>
      <c r="BI23" s="405"/>
      <c r="BJ23" s="718"/>
      <c r="BK23" s="405"/>
      <c r="BL23" s="405"/>
      <c r="BM23" s="718"/>
      <c r="BN23" s="405"/>
      <c r="BO23" s="405"/>
    </row>
    <row r="24" spans="1:67" ht="16.25" customHeight="1" outlineLevel="1">
      <c r="A24" s="723"/>
      <c r="B24" s="123" t="s">
        <v>252</v>
      </c>
      <c r="C24" s="330" t="s">
        <v>436</v>
      </c>
      <c r="D24" s="724">
        <v>549.83488999999997</v>
      </c>
      <c r="E24" s="725">
        <v>559.53030200000001</v>
      </c>
      <c r="F24" s="656">
        <f t="shared" si="0"/>
        <v>1.7633315339446787E-2</v>
      </c>
      <c r="G24" s="725">
        <v>849.05637200000001</v>
      </c>
      <c r="H24" s="656">
        <f t="shared" si="1"/>
        <v>0.51744484430085436</v>
      </c>
      <c r="I24" s="725">
        <v>705.81276700000001</v>
      </c>
      <c r="J24" s="656">
        <f t="shared" si="2"/>
        <v>-0.168709180831635</v>
      </c>
      <c r="K24" s="725">
        <v>840.32986200000005</v>
      </c>
      <c r="L24" s="656">
        <f t="shared" si="3"/>
        <v>0.19058467243622412</v>
      </c>
      <c r="M24" s="725">
        <v>1762.6824790000001</v>
      </c>
      <c r="N24" s="656">
        <f t="shared" si="4"/>
        <v>1.097607807016145</v>
      </c>
      <c r="O24" s="725">
        <v>2124.969047</v>
      </c>
      <c r="P24" s="656">
        <f t="shared" si="5"/>
        <v>0.20553138317091091</v>
      </c>
      <c r="Q24" s="725">
        <v>2374.5903090000002</v>
      </c>
      <c r="R24" s="656">
        <f t="shared" si="6"/>
        <v>0.1174705402661802</v>
      </c>
      <c r="S24" s="726"/>
      <c r="T24" s="726"/>
      <c r="U24" s="405"/>
      <c r="V24" s="405"/>
      <c r="W24" s="726"/>
      <c r="X24" s="405"/>
      <c r="Y24" s="405"/>
      <c r="Z24" s="726"/>
      <c r="AA24" s="405"/>
      <c r="AB24" s="405"/>
      <c r="AC24" s="726"/>
      <c r="AD24" s="405"/>
      <c r="AE24" s="405"/>
      <c r="AF24" s="726"/>
      <c r="AG24" s="405"/>
      <c r="AH24" s="405"/>
      <c r="AI24" s="726"/>
      <c r="AJ24" s="405"/>
      <c r="AK24" s="405"/>
      <c r="AL24" s="726"/>
      <c r="AM24" s="405"/>
      <c r="AN24" s="405"/>
      <c r="AO24" s="726"/>
      <c r="AP24" s="405"/>
      <c r="AQ24" s="405"/>
      <c r="AR24" s="726"/>
      <c r="AS24" s="405"/>
      <c r="AT24" s="405"/>
      <c r="AU24" s="726"/>
      <c r="AV24" s="405"/>
      <c r="AW24" s="405"/>
      <c r="AX24" s="726"/>
      <c r="AY24" s="405"/>
      <c r="AZ24" s="405"/>
      <c r="BA24" s="726"/>
      <c r="BB24" s="405"/>
      <c r="BC24" s="405"/>
      <c r="BD24" s="726"/>
      <c r="BE24" s="405"/>
      <c r="BF24" s="405"/>
      <c r="BG24" s="726"/>
      <c r="BH24" s="405"/>
      <c r="BI24" s="405"/>
      <c r="BJ24" s="726"/>
      <c r="BK24" s="405"/>
      <c r="BL24" s="405"/>
      <c r="BM24" s="726"/>
      <c r="BN24" s="405"/>
      <c r="BO24" s="405"/>
    </row>
    <row r="25" spans="1:67" ht="16.25" customHeight="1" outlineLevel="1">
      <c r="A25" s="723"/>
      <c r="B25" s="123" t="s">
        <v>253</v>
      </c>
      <c r="C25" s="1006" t="s">
        <v>444</v>
      </c>
      <c r="D25" s="724">
        <v>0</v>
      </c>
      <c r="E25" s="725">
        <v>7400</v>
      </c>
      <c r="F25" s="656">
        <f t="shared" si="0"/>
        <v>0</v>
      </c>
      <c r="G25" s="725">
        <v>5841.3627999999999</v>
      </c>
      <c r="H25" s="656">
        <f t="shared" si="1"/>
        <v>-0.21062664864864866</v>
      </c>
      <c r="I25" s="725">
        <v>9600</v>
      </c>
      <c r="J25" s="656">
        <f t="shared" si="2"/>
        <v>0.64345210675837494</v>
      </c>
      <c r="K25" s="725">
        <v>0</v>
      </c>
      <c r="L25" s="656">
        <f t="shared" si="3"/>
        <v>-1</v>
      </c>
      <c r="M25" s="725">
        <v>0</v>
      </c>
      <c r="N25" s="656">
        <f t="shared" si="4"/>
        <v>0</v>
      </c>
      <c r="O25" s="725">
        <v>2400</v>
      </c>
      <c r="P25" s="656">
        <f t="shared" si="5"/>
        <v>0</v>
      </c>
      <c r="Q25" s="725">
        <v>2400</v>
      </c>
      <c r="R25" s="656">
        <f t="shared" si="6"/>
        <v>0</v>
      </c>
      <c r="S25" s="726"/>
      <c r="T25" s="726"/>
      <c r="U25" s="405"/>
      <c r="V25" s="405"/>
      <c r="W25" s="726"/>
      <c r="X25" s="405"/>
      <c r="Y25" s="405"/>
      <c r="Z25" s="726"/>
      <c r="AA25" s="405"/>
      <c r="AB25" s="405"/>
      <c r="AC25" s="726"/>
      <c r="AD25" s="405"/>
      <c r="AE25" s="405"/>
      <c r="AF25" s="726"/>
      <c r="AG25" s="405"/>
      <c r="AH25" s="405"/>
      <c r="AI25" s="726"/>
      <c r="AJ25" s="405"/>
      <c r="AK25" s="405"/>
      <c r="AL25" s="726"/>
      <c r="AM25" s="405"/>
      <c r="AN25" s="405"/>
      <c r="AO25" s="726"/>
      <c r="AP25" s="405"/>
      <c r="AQ25" s="405"/>
      <c r="AR25" s="726"/>
      <c r="AS25" s="405"/>
      <c r="AT25" s="405"/>
      <c r="AU25" s="726"/>
      <c r="AV25" s="405"/>
      <c r="AW25" s="405"/>
      <c r="AX25" s="726"/>
      <c r="AY25" s="405"/>
      <c r="AZ25" s="405"/>
      <c r="BA25" s="726"/>
      <c r="BB25" s="405"/>
      <c r="BC25" s="405"/>
      <c r="BD25" s="726"/>
      <c r="BE25" s="405"/>
      <c r="BF25" s="405"/>
      <c r="BG25" s="726"/>
      <c r="BH25" s="405"/>
      <c r="BI25" s="405"/>
      <c r="BJ25" s="726"/>
      <c r="BK25" s="405"/>
      <c r="BL25" s="405"/>
      <c r="BM25" s="726"/>
      <c r="BN25" s="405"/>
      <c r="BO25" s="405"/>
    </row>
    <row r="26" spans="1:67" ht="16.25" customHeight="1" outlineLevel="1">
      <c r="A26" s="723"/>
      <c r="B26" s="123" t="s">
        <v>254</v>
      </c>
      <c r="C26" s="330" t="s">
        <v>437</v>
      </c>
      <c r="D26" s="724">
        <v>1158.4519560000001</v>
      </c>
      <c r="E26" s="725">
        <v>1386.2138709999999</v>
      </c>
      <c r="F26" s="656">
        <f t="shared" si="0"/>
        <v>0.19660885703575937</v>
      </c>
      <c r="G26" s="725">
        <v>1869.8462099999999</v>
      </c>
      <c r="H26" s="656">
        <f t="shared" si="1"/>
        <v>0.34888724540832428</v>
      </c>
      <c r="I26" s="725">
        <v>7265.4351360000001</v>
      </c>
      <c r="J26" s="656">
        <f t="shared" si="2"/>
        <v>2.8855789835250678</v>
      </c>
      <c r="K26" s="725">
        <v>4396.4878559999997</v>
      </c>
      <c r="L26" s="656">
        <f t="shared" si="3"/>
        <v>-0.39487618102657851</v>
      </c>
      <c r="M26" s="725">
        <v>6882.8809730000003</v>
      </c>
      <c r="N26" s="656">
        <f t="shared" si="4"/>
        <v>0.56554076763950478</v>
      </c>
      <c r="O26" s="725">
        <v>20637.541643</v>
      </c>
      <c r="P26" s="656">
        <f t="shared" si="5"/>
        <v>1.9983871178299397</v>
      </c>
      <c r="Q26" s="725">
        <v>10482.475130999999</v>
      </c>
      <c r="R26" s="656">
        <f t="shared" si="6"/>
        <v>-0.49206764486139631</v>
      </c>
      <c r="S26" s="726"/>
      <c r="T26" s="726"/>
      <c r="U26" s="405"/>
      <c r="V26" s="405"/>
      <c r="W26" s="726"/>
      <c r="X26" s="405"/>
      <c r="Y26" s="405"/>
      <c r="Z26" s="726"/>
      <c r="AA26" s="405"/>
      <c r="AB26" s="405"/>
      <c r="AC26" s="726"/>
      <c r="AD26" s="405"/>
      <c r="AE26" s="405"/>
      <c r="AF26" s="726"/>
      <c r="AG26" s="405"/>
      <c r="AH26" s="405"/>
      <c r="AI26" s="726"/>
      <c r="AJ26" s="405"/>
      <c r="AK26" s="405"/>
      <c r="AL26" s="726"/>
      <c r="AM26" s="405"/>
      <c r="AN26" s="405"/>
      <c r="AO26" s="726"/>
      <c r="AP26" s="405"/>
      <c r="AQ26" s="405"/>
      <c r="AR26" s="726"/>
      <c r="AS26" s="405"/>
      <c r="AT26" s="405"/>
      <c r="AU26" s="726"/>
      <c r="AV26" s="405"/>
      <c r="AW26" s="405"/>
      <c r="AX26" s="726"/>
      <c r="AY26" s="405"/>
      <c r="AZ26" s="405"/>
      <c r="BA26" s="726"/>
      <c r="BB26" s="405"/>
      <c r="BC26" s="405"/>
      <c r="BD26" s="726"/>
      <c r="BE26" s="405"/>
      <c r="BF26" s="405"/>
      <c r="BG26" s="726"/>
      <c r="BH26" s="405"/>
      <c r="BI26" s="405"/>
      <c r="BJ26" s="726"/>
      <c r="BK26" s="405"/>
      <c r="BL26" s="405"/>
      <c r="BM26" s="726"/>
      <c r="BN26" s="405"/>
      <c r="BO26" s="405"/>
    </row>
    <row r="27" spans="1:67" ht="16.25" customHeight="1" outlineLevel="1">
      <c r="A27" s="723"/>
      <c r="B27" s="123" t="s">
        <v>255</v>
      </c>
      <c r="C27" s="330" t="s">
        <v>438</v>
      </c>
      <c r="D27" s="724">
        <v>344.10088300000001</v>
      </c>
      <c r="E27" s="725">
        <v>319.89434799999998</v>
      </c>
      <c r="F27" s="656">
        <f t="shared" si="0"/>
        <v>-7.034720396227534E-2</v>
      </c>
      <c r="G27" s="725">
        <v>612.73799699999995</v>
      </c>
      <c r="H27" s="656">
        <f t="shared" si="1"/>
        <v>0.91543864663717023</v>
      </c>
      <c r="I27" s="725">
        <v>801.48676</v>
      </c>
      <c r="J27" s="656">
        <f t="shared" si="2"/>
        <v>0.3080415510774992</v>
      </c>
      <c r="K27" s="725">
        <v>580.43126700000005</v>
      </c>
      <c r="L27" s="656">
        <f t="shared" si="3"/>
        <v>-0.27580679311533474</v>
      </c>
      <c r="M27" s="725">
        <v>980.20801500000005</v>
      </c>
      <c r="N27" s="656">
        <f t="shared" si="4"/>
        <v>0.68875811957249367</v>
      </c>
      <c r="O27" s="725">
        <v>5465.274676</v>
      </c>
      <c r="P27" s="656">
        <f t="shared" si="5"/>
        <v>4.5756274100656071</v>
      </c>
      <c r="Q27" s="725">
        <v>6794.9653099999996</v>
      </c>
      <c r="R27" s="656">
        <f t="shared" si="6"/>
        <v>0.24329804315950532</v>
      </c>
      <c r="S27" s="726"/>
      <c r="T27" s="726"/>
      <c r="U27" s="405"/>
      <c r="V27" s="405"/>
      <c r="W27" s="726"/>
      <c r="X27" s="405"/>
      <c r="Y27" s="405"/>
      <c r="Z27" s="726"/>
      <c r="AA27" s="405"/>
      <c r="AB27" s="405"/>
      <c r="AC27" s="726"/>
      <c r="AD27" s="405"/>
      <c r="AE27" s="405"/>
      <c r="AF27" s="726"/>
      <c r="AG27" s="405"/>
      <c r="AH27" s="405"/>
      <c r="AI27" s="726"/>
      <c r="AJ27" s="405"/>
      <c r="AK27" s="405"/>
      <c r="AL27" s="726"/>
      <c r="AM27" s="405"/>
      <c r="AN27" s="405"/>
      <c r="AO27" s="726"/>
      <c r="AP27" s="405"/>
      <c r="AQ27" s="405"/>
      <c r="AR27" s="726"/>
      <c r="AS27" s="405"/>
      <c r="AT27" s="405"/>
      <c r="AU27" s="726"/>
      <c r="AV27" s="405"/>
      <c r="AW27" s="405"/>
      <c r="AX27" s="726"/>
      <c r="AY27" s="405"/>
      <c r="AZ27" s="405"/>
      <c r="BA27" s="726"/>
      <c r="BB27" s="405"/>
      <c r="BC27" s="405"/>
      <c r="BD27" s="726"/>
      <c r="BE27" s="405"/>
      <c r="BF27" s="405"/>
      <c r="BG27" s="726"/>
      <c r="BH27" s="405"/>
      <c r="BI27" s="405"/>
      <c r="BJ27" s="726"/>
      <c r="BK27" s="405"/>
      <c r="BL27" s="405"/>
      <c r="BM27" s="726"/>
      <c r="BN27" s="405"/>
      <c r="BO27" s="405"/>
    </row>
    <row r="28" spans="1:67" ht="16.25" customHeight="1" outlineLevel="1">
      <c r="A28" s="723"/>
      <c r="B28" s="123" t="s">
        <v>256</v>
      </c>
      <c r="C28" s="330" t="s">
        <v>439</v>
      </c>
      <c r="D28" s="724">
        <v>3315.4731630000001</v>
      </c>
      <c r="E28" s="725">
        <v>4523.3685079999996</v>
      </c>
      <c r="F28" s="656">
        <f t="shared" si="0"/>
        <v>0.36432065217111798</v>
      </c>
      <c r="G28" s="725">
        <v>5177.8308429999997</v>
      </c>
      <c r="H28" s="656">
        <f t="shared" si="1"/>
        <v>0.14468472640301644</v>
      </c>
      <c r="I28" s="725">
        <v>6165.8761329999998</v>
      </c>
      <c r="J28" s="656">
        <f t="shared" si="2"/>
        <v>0.19082224196948339</v>
      </c>
      <c r="K28" s="725">
        <v>6641.2731389999999</v>
      </c>
      <c r="L28" s="656">
        <f t="shared" si="3"/>
        <v>7.7101290351205387E-2</v>
      </c>
      <c r="M28" s="725">
        <v>6742.8183419999996</v>
      </c>
      <c r="N28" s="656">
        <f t="shared" si="4"/>
        <v>1.5290020584108888E-2</v>
      </c>
      <c r="O28" s="725">
        <v>6293.1827620000004</v>
      </c>
      <c r="P28" s="656">
        <f t="shared" si="5"/>
        <v>-6.6683626518497019E-2</v>
      </c>
      <c r="Q28" s="725">
        <v>5072.1659609999997</v>
      </c>
      <c r="R28" s="656">
        <f t="shared" si="6"/>
        <v>-0.19402214224141745</v>
      </c>
      <c r="S28" s="726"/>
      <c r="T28" s="726"/>
      <c r="U28" s="405"/>
      <c r="V28" s="405"/>
      <c r="W28" s="726"/>
      <c r="X28" s="405"/>
      <c r="Y28" s="405"/>
      <c r="Z28" s="726"/>
      <c r="AA28" s="405"/>
      <c r="AB28" s="405"/>
      <c r="AC28" s="726"/>
      <c r="AD28" s="405"/>
      <c r="AE28" s="405"/>
      <c r="AF28" s="726"/>
      <c r="AG28" s="405"/>
      <c r="AH28" s="405"/>
      <c r="AI28" s="726"/>
      <c r="AJ28" s="405"/>
      <c r="AK28" s="405"/>
      <c r="AL28" s="726"/>
      <c r="AM28" s="405"/>
      <c r="AN28" s="405"/>
      <c r="AO28" s="726"/>
      <c r="AP28" s="405"/>
      <c r="AQ28" s="405"/>
      <c r="AR28" s="726"/>
      <c r="AS28" s="405"/>
      <c r="AT28" s="405"/>
      <c r="AU28" s="726"/>
      <c r="AV28" s="405"/>
      <c r="AW28" s="405"/>
      <c r="AX28" s="726"/>
      <c r="AY28" s="405"/>
      <c r="AZ28" s="405"/>
      <c r="BA28" s="726"/>
      <c r="BB28" s="405"/>
      <c r="BC28" s="405"/>
      <c r="BD28" s="726"/>
      <c r="BE28" s="405"/>
      <c r="BF28" s="405"/>
      <c r="BG28" s="726"/>
      <c r="BH28" s="405"/>
      <c r="BI28" s="405"/>
      <c r="BJ28" s="726"/>
      <c r="BK28" s="405"/>
      <c r="BL28" s="405"/>
      <c r="BM28" s="726"/>
      <c r="BN28" s="405"/>
      <c r="BO28" s="405"/>
    </row>
    <row r="29" spans="1:67" ht="16.25" customHeight="1" outlineLevel="1">
      <c r="A29" s="723"/>
      <c r="B29" s="123" t="s">
        <v>257</v>
      </c>
      <c r="C29" s="330" t="s">
        <v>441</v>
      </c>
      <c r="D29" s="724">
        <v>151.30839499999999</v>
      </c>
      <c r="E29" s="725">
        <v>224.157342</v>
      </c>
      <c r="F29" s="656">
        <f t="shared" si="0"/>
        <v>0.48146004721020286</v>
      </c>
      <c r="G29" s="725">
        <v>474.14202499999999</v>
      </c>
      <c r="H29" s="656">
        <f t="shared" si="1"/>
        <v>1.1152196968859491</v>
      </c>
      <c r="I29" s="725">
        <v>756.12944400000003</v>
      </c>
      <c r="J29" s="656">
        <f t="shared" si="2"/>
        <v>0.59473196665070982</v>
      </c>
      <c r="K29" s="725">
        <v>775.58098399999994</v>
      </c>
      <c r="L29" s="656">
        <f t="shared" si="3"/>
        <v>2.5725145547962347E-2</v>
      </c>
      <c r="M29" s="725">
        <v>827.52125100000001</v>
      </c>
      <c r="N29" s="656">
        <f t="shared" si="4"/>
        <v>6.6969495219083575E-2</v>
      </c>
      <c r="O29" s="725">
        <v>1225.9501250000001</v>
      </c>
      <c r="P29" s="656">
        <f t="shared" si="5"/>
        <v>0.48147267942488159</v>
      </c>
      <c r="Q29" s="725">
        <v>1382.8205379999999</v>
      </c>
      <c r="R29" s="656">
        <f t="shared" si="6"/>
        <v>0.12795823402685325</v>
      </c>
      <c r="S29" s="726"/>
      <c r="T29" s="726"/>
      <c r="U29" s="405"/>
      <c r="V29" s="405"/>
      <c r="W29" s="726"/>
      <c r="X29" s="405"/>
      <c r="Y29" s="405"/>
      <c r="Z29" s="726"/>
      <c r="AA29" s="405"/>
      <c r="AB29" s="405"/>
      <c r="AC29" s="726"/>
      <c r="AD29" s="405"/>
      <c r="AE29" s="405"/>
      <c r="AF29" s="726"/>
      <c r="AG29" s="405"/>
      <c r="AH29" s="405"/>
      <c r="AI29" s="726"/>
      <c r="AJ29" s="405"/>
      <c r="AK29" s="405"/>
      <c r="AL29" s="726"/>
      <c r="AM29" s="405"/>
      <c r="AN29" s="405"/>
      <c r="AO29" s="726"/>
      <c r="AP29" s="405"/>
      <c r="AQ29" s="405"/>
      <c r="AR29" s="726"/>
      <c r="AS29" s="405"/>
      <c r="AT29" s="405"/>
      <c r="AU29" s="726"/>
      <c r="AV29" s="405"/>
      <c r="AW29" s="405"/>
      <c r="AX29" s="726"/>
      <c r="AY29" s="405"/>
      <c r="AZ29" s="405"/>
      <c r="BA29" s="726"/>
      <c r="BB29" s="405"/>
      <c r="BC29" s="405"/>
      <c r="BD29" s="726"/>
      <c r="BE29" s="405"/>
      <c r="BF29" s="405"/>
      <c r="BG29" s="726"/>
      <c r="BH29" s="405"/>
      <c r="BI29" s="405"/>
      <c r="BJ29" s="726"/>
      <c r="BK29" s="405"/>
      <c r="BL29" s="405"/>
      <c r="BM29" s="726"/>
      <c r="BN29" s="405"/>
      <c r="BO29" s="405"/>
    </row>
    <row r="30" spans="1:67" ht="16.25" customHeight="1" outlineLevel="1">
      <c r="A30" s="723"/>
      <c r="B30" s="123" t="s">
        <v>258</v>
      </c>
      <c r="C30" s="330" t="s">
        <v>440</v>
      </c>
      <c r="D30" s="724">
        <v>0</v>
      </c>
      <c r="E30" s="725">
        <v>0</v>
      </c>
      <c r="F30" s="656">
        <f t="shared" si="0"/>
        <v>0</v>
      </c>
      <c r="G30" s="725">
        <v>0</v>
      </c>
      <c r="H30" s="656">
        <f t="shared" si="1"/>
        <v>0</v>
      </c>
      <c r="I30" s="725">
        <v>192.277872</v>
      </c>
      <c r="J30" s="656">
        <f t="shared" si="2"/>
        <v>0</v>
      </c>
      <c r="K30" s="725">
        <v>215.579441</v>
      </c>
      <c r="L30" s="656">
        <f t="shared" si="3"/>
        <v>0.12118695072722674</v>
      </c>
      <c r="M30" s="725">
        <v>514.15452800000003</v>
      </c>
      <c r="N30" s="656">
        <f t="shared" si="4"/>
        <v>1.3849886873025152</v>
      </c>
      <c r="O30" s="725">
        <v>557.30323999999996</v>
      </c>
      <c r="P30" s="656">
        <f t="shared" si="5"/>
        <v>8.3921680448567182E-2</v>
      </c>
      <c r="Q30" s="725">
        <v>739.36938899999996</v>
      </c>
      <c r="R30" s="656">
        <f t="shared" si="6"/>
        <v>0.32669135209047062</v>
      </c>
      <c r="S30" s="726"/>
      <c r="T30" s="726"/>
      <c r="U30" s="405"/>
      <c r="V30" s="405"/>
      <c r="W30" s="726"/>
      <c r="X30" s="405"/>
      <c r="Y30" s="405"/>
      <c r="Z30" s="726"/>
      <c r="AA30" s="405"/>
      <c r="AB30" s="405"/>
      <c r="AC30" s="726"/>
      <c r="AD30" s="405"/>
      <c r="AE30" s="405"/>
      <c r="AF30" s="726"/>
      <c r="AG30" s="405"/>
      <c r="AH30" s="405"/>
      <c r="AI30" s="726"/>
      <c r="AJ30" s="405"/>
      <c r="AK30" s="405"/>
      <c r="AL30" s="726"/>
      <c r="AM30" s="405"/>
      <c r="AN30" s="405"/>
      <c r="AO30" s="726"/>
      <c r="AP30" s="405"/>
      <c r="AQ30" s="405"/>
      <c r="AR30" s="726"/>
      <c r="AS30" s="405"/>
      <c r="AT30" s="405"/>
      <c r="AU30" s="726"/>
      <c r="AV30" s="405"/>
      <c r="AW30" s="405"/>
      <c r="AX30" s="726"/>
      <c r="AY30" s="405"/>
      <c r="AZ30" s="405"/>
      <c r="BA30" s="726"/>
      <c r="BB30" s="405"/>
      <c r="BC30" s="405"/>
      <c r="BD30" s="726"/>
      <c r="BE30" s="405"/>
      <c r="BF30" s="405"/>
      <c r="BG30" s="726"/>
      <c r="BH30" s="405"/>
      <c r="BI30" s="405"/>
      <c r="BJ30" s="726"/>
      <c r="BK30" s="405"/>
      <c r="BL30" s="405"/>
      <c r="BM30" s="726"/>
      <c r="BN30" s="405"/>
      <c r="BO30" s="405"/>
    </row>
    <row r="31" spans="1:67" s="297" customFormat="1" ht="16.25" customHeight="1">
      <c r="A31" s="719" t="s">
        <v>67</v>
      </c>
      <c r="B31" s="327"/>
      <c r="C31" s="319" t="s">
        <v>236</v>
      </c>
      <c r="D31" s="720">
        <f>SUM(D32:D37)</f>
        <v>193</v>
      </c>
      <c r="E31" s="721">
        <f>SUM(E32:E37)</f>
        <v>13655.998661</v>
      </c>
      <c r="F31" s="722">
        <f t="shared" si="0"/>
        <v>69.756469746113993</v>
      </c>
      <c r="G31" s="721">
        <f>SUM(G32:G37)</f>
        <v>9809.2040130000005</v>
      </c>
      <c r="H31" s="722">
        <f t="shared" si="1"/>
        <v>-0.28169266441025753</v>
      </c>
      <c r="I31" s="721">
        <f>SUM(I32:I37)</f>
        <v>253.84761699999999</v>
      </c>
      <c r="J31" s="722">
        <f t="shared" si="2"/>
        <v>-0.97412148665033582</v>
      </c>
      <c r="K31" s="721">
        <f>SUM(K32:K37)</f>
        <v>319.55417399999999</v>
      </c>
      <c r="L31" s="722">
        <f t="shared" si="3"/>
        <v>0.2588425204716418</v>
      </c>
      <c r="M31" s="721">
        <f>SUM(M32:M37)</f>
        <v>35841.735558</v>
      </c>
      <c r="N31" s="722">
        <f t="shared" si="4"/>
        <v>111.1616879834591</v>
      </c>
      <c r="O31" s="721">
        <f>SUM(O32:O37)</f>
        <v>65641.853810999994</v>
      </c>
      <c r="P31" s="722">
        <f t="shared" si="5"/>
        <v>0.83143625131591881</v>
      </c>
      <c r="Q31" s="721">
        <f>SUM(Q32:Q37)</f>
        <v>62696.135452999995</v>
      </c>
      <c r="R31" s="722">
        <f t="shared" si="6"/>
        <v>-4.4875611930179304E-2</v>
      </c>
      <c r="S31" s="718"/>
      <c r="T31" s="718"/>
      <c r="U31" s="405"/>
      <c r="V31" s="405"/>
      <c r="W31" s="718"/>
      <c r="X31" s="405"/>
      <c r="Y31" s="405"/>
      <c r="Z31" s="718"/>
      <c r="AA31" s="405"/>
      <c r="AB31" s="405"/>
      <c r="AC31" s="718"/>
      <c r="AD31" s="405"/>
      <c r="AE31" s="405"/>
      <c r="AF31" s="718"/>
      <c r="AG31" s="405"/>
      <c r="AH31" s="405"/>
      <c r="AI31" s="718"/>
      <c r="AJ31" s="405"/>
      <c r="AK31" s="405"/>
      <c r="AL31" s="718"/>
      <c r="AM31" s="405"/>
      <c r="AN31" s="405"/>
      <c r="AO31" s="718"/>
      <c r="AP31" s="405"/>
      <c r="AQ31" s="405"/>
      <c r="AR31" s="718"/>
      <c r="AS31" s="405"/>
      <c r="AT31" s="405"/>
      <c r="AU31" s="718"/>
      <c r="AV31" s="405"/>
      <c r="AW31" s="405"/>
      <c r="AX31" s="718"/>
      <c r="AY31" s="405"/>
      <c r="AZ31" s="405"/>
      <c r="BA31" s="718"/>
      <c r="BB31" s="405"/>
      <c r="BC31" s="405"/>
      <c r="BD31" s="718"/>
      <c r="BE31" s="405"/>
      <c r="BF31" s="405"/>
      <c r="BG31" s="718"/>
      <c r="BH31" s="405"/>
      <c r="BI31" s="405"/>
      <c r="BJ31" s="718"/>
      <c r="BK31" s="405"/>
      <c r="BL31" s="405"/>
      <c r="BM31" s="718"/>
      <c r="BN31" s="405"/>
      <c r="BO31" s="405"/>
    </row>
    <row r="32" spans="1:67" ht="16.25" customHeight="1" outlineLevel="1">
      <c r="A32" s="723"/>
      <c r="B32" s="123" t="s">
        <v>259</v>
      </c>
      <c r="C32" s="330" t="s">
        <v>442</v>
      </c>
      <c r="D32" s="724">
        <v>0</v>
      </c>
      <c r="E32" s="725">
        <v>12000</v>
      </c>
      <c r="F32" s="656">
        <f t="shared" si="0"/>
        <v>0</v>
      </c>
      <c r="G32" s="725">
        <v>9600</v>
      </c>
      <c r="H32" s="656">
        <f t="shared" si="1"/>
        <v>-0.19999999999999996</v>
      </c>
      <c r="I32" s="725">
        <v>0</v>
      </c>
      <c r="J32" s="656">
        <f t="shared" si="2"/>
        <v>-1</v>
      </c>
      <c r="K32" s="725">
        <v>0</v>
      </c>
      <c r="L32" s="656">
        <f t="shared" si="3"/>
        <v>0</v>
      </c>
      <c r="M32" s="725">
        <v>35000</v>
      </c>
      <c r="N32" s="656">
        <f t="shared" si="4"/>
        <v>0</v>
      </c>
      <c r="O32" s="725">
        <v>64400</v>
      </c>
      <c r="P32" s="656">
        <f t="shared" si="5"/>
        <v>0.84000000000000008</v>
      </c>
      <c r="Q32" s="725">
        <v>62000</v>
      </c>
      <c r="R32" s="656">
        <f t="shared" si="6"/>
        <v>-3.7267080745341574E-2</v>
      </c>
      <c r="S32" s="726"/>
      <c r="T32" s="726"/>
      <c r="U32" s="405"/>
      <c r="V32" s="405"/>
      <c r="W32" s="726"/>
      <c r="X32" s="405"/>
      <c r="Y32" s="405"/>
      <c r="Z32" s="726"/>
      <c r="AA32" s="405"/>
      <c r="AB32" s="405"/>
      <c r="AC32" s="726"/>
      <c r="AD32" s="405"/>
      <c r="AE32" s="405"/>
      <c r="AF32" s="726"/>
      <c r="AG32" s="405"/>
      <c r="AH32" s="405"/>
      <c r="AI32" s="726"/>
      <c r="AJ32" s="405"/>
      <c r="AK32" s="405"/>
      <c r="AL32" s="726"/>
      <c r="AM32" s="405"/>
      <c r="AN32" s="405"/>
      <c r="AO32" s="726"/>
      <c r="AP32" s="405"/>
      <c r="AQ32" s="405"/>
      <c r="AR32" s="726"/>
      <c r="AS32" s="405"/>
      <c r="AT32" s="405"/>
      <c r="AU32" s="726"/>
      <c r="AV32" s="405"/>
      <c r="AW32" s="405"/>
      <c r="AX32" s="726"/>
      <c r="AY32" s="405"/>
      <c r="AZ32" s="405"/>
      <c r="BA32" s="726"/>
      <c r="BB32" s="405"/>
      <c r="BC32" s="405"/>
      <c r="BD32" s="726"/>
      <c r="BE32" s="405"/>
      <c r="BF32" s="405"/>
      <c r="BG32" s="726"/>
      <c r="BH32" s="405"/>
      <c r="BI32" s="405"/>
      <c r="BJ32" s="726"/>
      <c r="BK32" s="405"/>
      <c r="BL32" s="405"/>
      <c r="BM32" s="726"/>
      <c r="BN32" s="405"/>
      <c r="BO32" s="405"/>
    </row>
    <row r="33" spans="1:67" ht="16.25" customHeight="1" outlineLevel="1">
      <c r="A33" s="723"/>
      <c r="B33" s="123" t="s">
        <v>260</v>
      </c>
      <c r="C33" s="330" t="s">
        <v>443</v>
      </c>
      <c r="D33" s="724">
        <v>193</v>
      </c>
      <c r="E33" s="725">
        <v>198</v>
      </c>
      <c r="F33" s="656">
        <f t="shared" si="0"/>
        <v>2.5906735751295429E-2</v>
      </c>
      <c r="G33" s="725">
        <v>208</v>
      </c>
      <c r="H33" s="656">
        <f t="shared" si="1"/>
        <v>5.0505050505050608E-2</v>
      </c>
      <c r="I33" s="725">
        <v>148</v>
      </c>
      <c r="J33" s="656">
        <f t="shared" si="2"/>
        <v>-0.28846153846153844</v>
      </c>
      <c r="K33" s="725">
        <v>148</v>
      </c>
      <c r="L33" s="656">
        <f t="shared" si="3"/>
        <v>0</v>
      </c>
      <c r="M33" s="725">
        <v>178</v>
      </c>
      <c r="N33" s="656">
        <f t="shared" si="4"/>
        <v>0.20270270270270263</v>
      </c>
      <c r="O33" s="725">
        <v>690.71199999999999</v>
      </c>
      <c r="P33" s="656">
        <f t="shared" si="5"/>
        <v>2.8804044943820224</v>
      </c>
      <c r="Q33" s="725">
        <v>207.422</v>
      </c>
      <c r="R33" s="656">
        <f t="shared" si="6"/>
        <v>-0.69969828235212361</v>
      </c>
      <c r="S33" s="726"/>
      <c r="T33" s="726"/>
      <c r="U33" s="405"/>
      <c r="V33" s="405"/>
      <c r="W33" s="726"/>
      <c r="X33" s="405"/>
      <c r="Y33" s="405"/>
      <c r="Z33" s="726"/>
      <c r="AA33" s="405"/>
      <c r="AB33" s="405"/>
      <c r="AC33" s="726"/>
      <c r="AD33" s="405"/>
      <c r="AE33" s="405"/>
      <c r="AF33" s="726"/>
      <c r="AG33" s="405"/>
      <c r="AH33" s="405"/>
      <c r="AI33" s="726"/>
      <c r="AJ33" s="405"/>
      <c r="AK33" s="405"/>
      <c r="AL33" s="726"/>
      <c r="AM33" s="405"/>
      <c r="AN33" s="405"/>
      <c r="AO33" s="726"/>
      <c r="AP33" s="405"/>
      <c r="AQ33" s="405"/>
      <c r="AR33" s="726"/>
      <c r="AS33" s="405"/>
      <c r="AT33" s="405"/>
      <c r="AU33" s="726"/>
      <c r="AV33" s="405"/>
      <c r="AW33" s="405"/>
      <c r="AX33" s="726"/>
      <c r="AY33" s="405"/>
      <c r="AZ33" s="405"/>
      <c r="BA33" s="726"/>
      <c r="BB33" s="405"/>
      <c r="BC33" s="405"/>
      <c r="BD33" s="726"/>
      <c r="BE33" s="405"/>
      <c r="BF33" s="405"/>
      <c r="BG33" s="726"/>
      <c r="BH33" s="405"/>
      <c r="BI33" s="405"/>
      <c r="BJ33" s="726"/>
      <c r="BK33" s="405"/>
      <c r="BL33" s="405"/>
      <c r="BM33" s="726"/>
      <c r="BN33" s="405"/>
      <c r="BO33" s="405"/>
    </row>
    <row r="34" spans="1:67" ht="16.25" customHeight="1" outlineLevel="1">
      <c r="A34" s="723"/>
      <c r="B34" s="123" t="s">
        <v>261</v>
      </c>
      <c r="C34" s="330" t="s">
        <v>445</v>
      </c>
      <c r="D34" s="724">
        <v>0</v>
      </c>
      <c r="E34" s="725">
        <v>0</v>
      </c>
      <c r="F34" s="656">
        <f t="shared" si="0"/>
        <v>0</v>
      </c>
      <c r="G34" s="725">
        <v>0</v>
      </c>
      <c r="H34" s="656">
        <f t="shared" si="1"/>
        <v>0</v>
      </c>
      <c r="I34" s="725">
        <v>79.135993999999997</v>
      </c>
      <c r="J34" s="656">
        <f t="shared" si="2"/>
        <v>0</v>
      </c>
      <c r="K34" s="725">
        <v>171.55417399999999</v>
      </c>
      <c r="L34" s="656">
        <f t="shared" si="3"/>
        <v>1.1678400096926818</v>
      </c>
      <c r="M34" s="725">
        <v>291.45045699999997</v>
      </c>
      <c r="N34" s="656">
        <f t="shared" si="4"/>
        <v>0.69888292546003572</v>
      </c>
      <c r="O34" s="725">
        <v>541.31383700000004</v>
      </c>
      <c r="P34" s="656">
        <f t="shared" si="5"/>
        <v>0.85730996126041448</v>
      </c>
      <c r="Q34" s="725">
        <v>488.71345300000002</v>
      </c>
      <c r="R34" s="656">
        <f t="shared" si="6"/>
        <v>-9.7171696721286671E-2</v>
      </c>
      <c r="S34" s="726"/>
      <c r="T34" s="726"/>
      <c r="U34" s="405"/>
      <c r="V34" s="405"/>
      <c r="W34" s="726"/>
      <c r="X34" s="405"/>
      <c r="Y34" s="405"/>
      <c r="Z34" s="726"/>
      <c r="AA34" s="405"/>
      <c r="AB34" s="405"/>
      <c r="AC34" s="726"/>
      <c r="AD34" s="405"/>
      <c r="AE34" s="405"/>
      <c r="AF34" s="726"/>
      <c r="AG34" s="405"/>
      <c r="AH34" s="405"/>
      <c r="AI34" s="726"/>
      <c r="AJ34" s="405"/>
      <c r="AK34" s="405"/>
      <c r="AL34" s="726"/>
      <c r="AM34" s="405"/>
      <c r="AN34" s="405"/>
      <c r="AO34" s="726"/>
      <c r="AP34" s="405"/>
      <c r="AQ34" s="405"/>
      <c r="AR34" s="726"/>
      <c r="AS34" s="405"/>
      <c r="AT34" s="405"/>
      <c r="AU34" s="726"/>
      <c r="AV34" s="405"/>
      <c r="AW34" s="405"/>
      <c r="AX34" s="726"/>
      <c r="AY34" s="405"/>
      <c r="AZ34" s="405"/>
      <c r="BA34" s="726"/>
      <c r="BB34" s="405"/>
      <c r="BC34" s="405"/>
      <c r="BD34" s="726"/>
      <c r="BE34" s="405"/>
      <c r="BF34" s="405"/>
      <c r="BG34" s="726"/>
      <c r="BH34" s="405"/>
      <c r="BI34" s="405"/>
      <c r="BJ34" s="726"/>
      <c r="BK34" s="405"/>
      <c r="BL34" s="405"/>
      <c r="BM34" s="726"/>
      <c r="BN34" s="405"/>
      <c r="BO34" s="405"/>
    </row>
    <row r="35" spans="1:67" ht="16.25" customHeight="1" outlineLevel="1">
      <c r="A35" s="723"/>
      <c r="B35" s="123" t="s">
        <v>262</v>
      </c>
      <c r="C35" s="330" t="s">
        <v>69</v>
      </c>
      <c r="D35" s="724">
        <v>0</v>
      </c>
      <c r="E35" s="725">
        <v>0</v>
      </c>
      <c r="F35" s="656">
        <f t="shared" si="0"/>
        <v>0</v>
      </c>
      <c r="G35" s="725">
        <v>1.204013</v>
      </c>
      <c r="H35" s="656">
        <f t="shared" si="1"/>
        <v>0</v>
      </c>
      <c r="I35" s="725">
        <v>26.711622999999999</v>
      </c>
      <c r="J35" s="656">
        <f t="shared" si="2"/>
        <v>21.185493844335568</v>
      </c>
      <c r="K35" s="725">
        <v>0</v>
      </c>
      <c r="L35" s="656">
        <f t="shared" si="3"/>
        <v>-1</v>
      </c>
      <c r="M35" s="725">
        <v>0</v>
      </c>
      <c r="N35" s="656">
        <f t="shared" si="4"/>
        <v>0</v>
      </c>
      <c r="O35" s="725">
        <v>0</v>
      </c>
      <c r="P35" s="656">
        <f t="shared" si="5"/>
        <v>0</v>
      </c>
      <c r="Q35" s="725" t="s">
        <v>30</v>
      </c>
      <c r="R35" s="656">
        <f t="shared" si="6"/>
        <v>0</v>
      </c>
      <c r="S35" s="726"/>
      <c r="T35" s="726"/>
      <c r="U35" s="405"/>
      <c r="V35" s="405"/>
      <c r="W35" s="726"/>
      <c r="X35" s="405"/>
      <c r="Y35" s="405"/>
      <c r="Z35" s="726"/>
      <c r="AA35" s="405"/>
      <c r="AB35" s="405"/>
      <c r="AC35" s="726"/>
      <c r="AD35" s="405"/>
      <c r="AE35" s="405"/>
      <c r="AF35" s="726"/>
      <c r="AG35" s="405"/>
      <c r="AH35" s="405"/>
      <c r="AI35" s="726"/>
      <c r="AJ35" s="405"/>
      <c r="AK35" s="405"/>
      <c r="AL35" s="726"/>
      <c r="AM35" s="405"/>
      <c r="AN35" s="405"/>
      <c r="AO35" s="726"/>
      <c r="AP35" s="405"/>
      <c r="AQ35" s="405"/>
      <c r="AR35" s="726"/>
      <c r="AS35" s="405"/>
      <c r="AT35" s="405"/>
      <c r="AU35" s="726"/>
      <c r="AV35" s="405"/>
      <c r="AW35" s="405"/>
      <c r="AX35" s="726"/>
      <c r="AY35" s="405"/>
      <c r="AZ35" s="405"/>
      <c r="BA35" s="726"/>
      <c r="BB35" s="405"/>
      <c r="BC35" s="405"/>
      <c r="BD35" s="726"/>
      <c r="BE35" s="405"/>
      <c r="BF35" s="405"/>
      <c r="BG35" s="726"/>
      <c r="BH35" s="405"/>
      <c r="BI35" s="405"/>
      <c r="BJ35" s="726"/>
      <c r="BK35" s="405"/>
      <c r="BL35" s="405"/>
      <c r="BM35" s="726"/>
      <c r="BN35" s="405"/>
      <c r="BO35" s="405"/>
    </row>
    <row r="36" spans="1:67" ht="16.25" customHeight="1" outlineLevel="1">
      <c r="A36" s="723"/>
      <c r="B36" s="354" t="s">
        <v>263</v>
      </c>
      <c r="C36" s="330" t="s">
        <v>68</v>
      </c>
      <c r="D36" s="724">
        <v>0</v>
      </c>
      <c r="E36" s="725">
        <v>1457.9986610000001</v>
      </c>
      <c r="F36" s="656">
        <f t="shared" si="0"/>
        <v>0</v>
      </c>
      <c r="G36" s="725">
        <v>0</v>
      </c>
      <c r="H36" s="656">
        <f t="shared" si="1"/>
        <v>-1</v>
      </c>
      <c r="I36" s="725">
        <v>0</v>
      </c>
      <c r="J36" s="656">
        <f t="shared" si="2"/>
        <v>0</v>
      </c>
      <c r="K36" s="725">
        <v>0</v>
      </c>
      <c r="L36" s="656">
        <f t="shared" si="3"/>
        <v>0</v>
      </c>
      <c r="M36" s="725">
        <v>0</v>
      </c>
      <c r="N36" s="656">
        <f t="shared" si="4"/>
        <v>0</v>
      </c>
      <c r="O36" s="725">
        <v>0</v>
      </c>
      <c r="P36" s="656">
        <f t="shared" si="5"/>
        <v>0</v>
      </c>
      <c r="Q36" s="725" t="s">
        <v>30</v>
      </c>
      <c r="R36" s="656">
        <f t="shared" si="6"/>
        <v>0</v>
      </c>
      <c r="S36" s="726"/>
      <c r="T36" s="726"/>
      <c r="U36" s="405"/>
      <c r="V36" s="405"/>
      <c r="W36" s="726"/>
      <c r="X36" s="405"/>
      <c r="Y36" s="405"/>
      <c r="Z36" s="726"/>
      <c r="AA36" s="405"/>
      <c r="AB36" s="405"/>
      <c r="AC36" s="726"/>
      <c r="AD36" s="405"/>
      <c r="AE36" s="405"/>
      <c r="AF36" s="726"/>
      <c r="AG36" s="405"/>
      <c r="AH36" s="405"/>
      <c r="AI36" s="726"/>
      <c r="AJ36" s="405"/>
      <c r="AK36" s="405"/>
      <c r="AL36" s="726"/>
      <c r="AM36" s="405"/>
      <c r="AN36" s="405"/>
      <c r="AO36" s="726"/>
      <c r="AP36" s="405"/>
      <c r="AQ36" s="405"/>
      <c r="AR36" s="726"/>
      <c r="AS36" s="405"/>
      <c r="AT36" s="405"/>
      <c r="AU36" s="726"/>
      <c r="AV36" s="405"/>
      <c r="AW36" s="405"/>
      <c r="AX36" s="726"/>
      <c r="AY36" s="405"/>
      <c r="AZ36" s="405"/>
      <c r="BA36" s="726"/>
      <c r="BB36" s="405"/>
      <c r="BC36" s="405"/>
      <c r="BD36" s="726"/>
      <c r="BE36" s="405"/>
      <c r="BF36" s="405"/>
      <c r="BG36" s="726"/>
      <c r="BH36" s="405"/>
      <c r="BI36" s="405"/>
      <c r="BJ36" s="726"/>
      <c r="BK36" s="405"/>
      <c r="BL36" s="405"/>
      <c r="BM36" s="726"/>
      <c r="BN36" s="405"/>
      <c r="BO36" s="405"/>
    </row>
    <row r="37" spans="1:67" ht="16.25" customHeight="1" outlineLevel="1">
      <c r="A37" s="723"/>
      <c r="B37" s="123" t="s">
        <v>264</v>
      </c>
      <c r="C37" s="330" t="s">
        <v>446</v>
      </c>
      <c r="D37" s="724">
        <v>0</v>
      </c>
      <c r="E37" s="725">
        <v>0</v>
      </c>
      <c r="F37" s="656">
        <f t="shared" si="0"/>
        <v>0</v>
      </c>
      <c r="G37" s="725">
        <v>0</v>
      </c>
      <c r="H37" s="656">
        <f t="shared" si="1"/>
        <v>0</v>
      </c>
      <c r="I37" s="725">
        <v>0</v>
      </c>
      <c r="J37" s="656">
        <f t="shared" si="2"/>
        <v>0</v>
      </c>
      <c r="K37" s="725">
        <v>0</v>
      </c>
      <c r="L37" s="656">
        <f t="shared" si="3"/>
        <v>0</v>
      </c>
      <c r="M37" s="725">
        <v>372.285101</v>
      </c>
      <c r="N37" s="656">
        <f t="shared" si="4"/>
        <v>0</v>
      </c>
      <c r="O37" s="725">
        <v>9.8279739999999993</v>
      </c>
      <c r="P37" s="656">
        <f t="shared" si="5"/>
        <v>-0.97360094730194424</v>
      </c>
      <c r="Q37" s="725" t="s">
        <v>30</v>
      </c>
      <c r="R37" s="656">
        <f t="shared" si="6"/>
        <v>0</v>
      </c>
      <c r="S37" s="726"/>
      <c r="T37" s="726"/>
      <c r="U37" s="405"/>
      <c r="V37" s="405"/>
      <c r="W37" s="726"/>
      <c r="X37" s="405"/>
      <c r="Y37" s="405"/>
      <c r="Z37" s="726"/>
      <c r="AA37" s="405"/>
      <c r="AB37" s="405"/>
      <c r="AC37" s="726"/>
      <c r="AD37" s="405"/>
      <c r="AE37" s="405"/>
      <c r="AF37" s="726"/>
      <c r="AG37" s="405"/>
      <c r="AH37" s="405"/>
      <c r="AI37" s="726"/>
      <c r="AJ37" s="405"/>
      <c r="AK37" s="405"/>
      <c r="AL37" s="726"/>
      <c r="AM37" s="405"/>
      <c r="AN37" s="405"/>
      <c r="AO37" s="726"/>
      <c r="AP37" s="405"/>
      <c r="AQ37" s="405"/>
      <c r="AR37" s="726"/>
      <c r="AS37" s="405"/>
      <c r="AT37" s="405"/>
      <c r="AU37" s="726"/>
      <c r="AV37" s="405"/>
      <c r="AW37" s="405"/>
      <c r="AX37" s="726"/>
      <c r="AY37" s="405"/>
      <c r="AZ37" s="405"/>
      <c r="BA37" s="726"/>
      <c r="BB37" s="405"/>
      <c r="BC37" s="405"/>
      <c r="BD37" s="726"/>
      <c r="BE37" s="405"/>
      <c r="BF37" s="405"/>
      <c r="BG37" s="726"/>
      <c r="BH37" s="405"/>
      <c r="BI37" s="405"/>
      <c r="BJ37" s="726"/>
      <c r="BK37" s="405"/>
      <c r="BL37" s="405"/>
      <c r="BM37" s="726"/>
      <c r="BN37" s="405"/>
      <c r="BO37" s="405"/>
    </row>
    <row r="38" spans="1:67" s="297" customFormat="1" ht="16.25" customHeight="1">
      <c r="A38" s="713" t="s">
        <v>70</v>
      </c>
      <c r="B38" s="714"/>
      <c r="C38" s="309" t="s">
        <v>448</v>
      </c>
      <c r="D38" s="715">
        <f>D45+D39</f>
        <v>16327.867048</v>
      </c>
      <c r="E38" s="716">
        <f>E45+E39</f>
        <v>35091.959739999998</v>
      </c>
      <c r="F38" s="717">
        <f t="shared" si="0"/>
        <v>1.1492066071360134</v>
      </c>
      <c r="G38" s="716">
        <f>G45+G39</f>
        <v>51043.024111000006</v>
      </c>
      <c r="H38" s="717">
        <f t="shared" si="1"/>
        <v>0.45455040098025634</v>
      </c>
      <c r="I38" s="716">
        <f>I45+I39</f>
        <v>87916.575572000002</v>
      </c>
      <c r="J38" s="717">
        <f t="shared" si="2"/>
        <v>0.72240138791176323</v>
      </c>
      <c r="K38" s="716">
        <f>K45+K39</f>
        <v>123756.87964500001</v>
      </c>
      <c r="L38" s="717">
        <f t="shared" si="3"/>
        <v>0.40766264882153314</v>
      </c>
      <c r="M38" s="716">
        <f>M45+M39</f>
        <v>162827.20419000002</v>
      </c>
      <c r="N38" s="717">
        <f t="shared" si="4"/>
        <v>0.3157022434395107</v>
      </c>
      <c r="O38" s="716">
        <f>O45+O39</f>
        <v>227074.860969</v>
      </c>
      <c r="P38" s="717">
        <f t="shared" si="5"/>
        <v>0.39457569205714904</v>
      </c>
      <c r="Q38" s="716">
        <f>Q45+Q39</f>
        <v>283500.499663</v>
      </c>
      <c r="R38" s="717">
        <f t="shared" si="6"/>
        <v>0.24848914782206188</v>
      </c>
      <c r="S38" s="718"/>
      <c r="T38" s="718"/>
      <c r="U38" s="405"/>
      <c r="V38" s="405"/>
      <c r="W38" s="718"/>
      <c r="X38" s="405"/>
      <c r="Y38" s="405"/>
      <c r="Z38" s="718"/>
      <c r="AA38" s="405"/>
      <c r="AB38" s="405"/>
      <c r="AC38" s="718"/>
      <c r="AD38" s="405"/>
      <c r="AE38" s="405"/>
      <c r="AF38" s="718"/>
      <c r="AG38" s="405"/>
      <c r="AH38" s="405"/>
      <c r="AI38" s="718"/>
      <c r="AJ38" s="405"/>
      <c r="AK38" s="405"/>
      <c r="AL38" s="718"/>
      <c r="AM38" s="405"/>
      <c r="AN38" s="405"/>
      <c r="AO38" s="718"/>
      <c r="AP38" s="405"/>
      <c r="AQ38" s="405"/>
      <c r="AR38" s="718"/>
      <c r="AS38" s="405"/>
      <c r="AT38" s="405"/>
      <c r="AU38" s="718"/>
      <c r="AV38" s="405"/>
      <c r="AW38" s="405"/>
      <c r="AX38" s="718"/>
      <c r="AY38" s="405"/>
      <c r="AZ38" s="405"/>
      <c r="BA38" s="718"/>
      <c r="BB38" s="405"/>
      <c r="BC38" s="405"/>
      <c r="BD38" s="718"/>
      <c r="BE38" s="405"/>
      <c r="BF38" s="405"/>
      <c r="BG38" s="718"/>
      <c r="BH38" s="405"/>
      <c r="BI38" s="405"/>
      <c r="BJ38" s="718"/>
      <c r="BK38" s="405"/>
      <c r="BL38" s="405"/>
      <c r="BM38" s="718"/>
      <c r="BN38" s="405"/>
      <c r="BO38" s="405"/>
    </row>
    <row r="39" spans="1:67" s="297" customFormat="1" ht="16.25" customHeight="1">
      <c r="A39" s="719" t="s">
        <v>71</v>
      </c>
      <c r="B39" s="327"/>
      <c r="C39" s="1007" t="s">
        <v>447</v>
      </c>
      <c r="D39" s="720">
        <f>SUM(D40:D44)</f>
        <v>16327.867048</v>
      </c>
      <c r="E39" s="721">
        <f>SUM(E40:E44)</f>
        <v>35091.959739999998</v>
      </c>
      <c r="F39" s="722">
        <f t="shared" si="0"/>
        <v>1.1492066071360134</v>
      </c>
      <c r="G39" s="721">
        <f>SUM(G40:G44)</f>
        <v>51043.024111000006</v>
      </c>
      <c r="H39" s="722">
        <f t="shared" si="1"/>
        <v>0.45455040098025634</v>
      </c>
      <c r="I39" s="721">
        <f>SUM(I40:I44)</f>
        <v>87916.575572000002</v>
      </c>
      <c r="J39" s="722">
        <f t="shared" si="2"/>
        <v>0.72240138791176323</v>
      </c>
      <c r="K39" s="721">
        <f>SUM(K40:K44)</f>
        <v>123756.87964500001</v>
      </c>
      <c r="L39" s="722">
        <f t="shared" si="3"/>
        <v>0.40766264882153314</v>
      </c>
      <c r="M39" s="721">
        <f>SUM(M40:M44)</f>
        <v>162827.20419000002</v>
      </c>
      <c r="N39" s="722">
        <f t="shared" si="4"/>
        <v>0.3157022434395107</v>
      </c>
      <c r="O39" s="721">
        <f>SUM(O40:O44)</f>
        <v>227074.860969</v>
      </c>
      <c r="P39" s="722">
        <f t="shared" si="5"/>
        <v>0.39457569205714904</v>
      </c>
      <c r="Q39" s="721">
        <f>SUM(Q40:Q44)</f>
        <v>283500.499663</v>
      </c>
      <c r="R39" s="722">
        <f t="shared" si="6"/>
        <v>0.24848914782206188</v>
      </c>
      <c r="S39" s="718"/>
      <c r="T39" s="718"/>
      <c r="U39" s="405"/>
      <c r="V39" s="405"/>
      <c r="W39" s="718"/>
      <c r="X39" s="405"/>
      <c r="Y39" s="405"/>
      <c r="Z39" s="718"/>
      <c r="AA39" s="405"/>
      <c r="AB39" s="405"/>
      <c r="AC39" s="718"/>
      <c r="AD39" s="405"/>
      <c r="AE39" s="405"/>
      <c r="AF39" s="718"/>
      <c r="AG39" s="405"/>
      <c r="AH39" s="405"/>
      <c r="AI39" s="718"/>
      <c r="AJ39" s="405"/>
      <c r="AK39" s="405"/>
      <c r="AL39" s="718"/>
      <c r="AM39" s="405"/>
      <c r="AN39" s="405"/>
      <c r="AO39" s="718"/>
      <c r="AP39" s="405"/>
      <c r="AQ39" s="405"/>
      <c r="AR39" s="718"/>
      <c r="AS39" s="405"/>
      <c r="AT39" s="405"/>
      <c r="AU39" s="718"/>
      <c r="AV39" s="405"/>
      <c r="AW39" s="405"/>
      <c r="AX39" s="718"/>
      <c r="AY39" s="405"/>
      <c r="AZ39" s="405"/>
      <c r="BA39" s="718"/>
      <c r="BB39" s="405"/>
      <c r="BC39" s="405"/>
      <c r="BD39" s="718"/>
      <c r="BE39" s="405"/>
      <c r="BF39" s="405"/>
      <c r="BG39" s="718"/>
      <c r="BH39" s="405"/>
      <c r="BI39" s="405"/>
      <c r="BJ39" s="718"/>
      <c r="BK39" s="405"/>
      <c r="BL39" s="405"/>
      <c r="BM39" s="718"/>
      <c r="BN39" s="405"/>
      <c r="BO39" s="405"/>
    </row>
    <row r="40" spans="1:67" ht="16.25" customHeight="1" outlineLevel="1">
      <c r="A40" s="723"/>
      <c r="B40" s="123" t="s">
        <v>265</v>
      </c>
      <c r="C40" s="330" t="s">
        <v>72</v>
      </c>
      <c r="D40" s="724">
        <v>5497.3077000000003</v>
      </c>
      <c r="E40" s="725">
        <v>6047.3077000000003</v>
      </c>
      <c r="F40" s="656">
        <f t="shared" si="0"/>
        <v>0.10004897488274134</v>
      </c>
      <c r="G40" s="725">
        <v>6197.3077000000003</v>
      </c>
      <c r="H40" s="656">
        <f t="shared" si="1"/>
        <v>2.4804426604586371E-2</v>
      </c>
      <c r="I40" s="725">
        <v>6436.4380000000001</v>
      </c>
      <c r="J40" s="656">
        <f t="shared" si="2"/>
        <v>3.8586158954153627E-2</v>
      </c>
      <c r="K40" s="725">
        <v>6470.9168</v>
      </c>
      <c r="L40" s="656">
        <f t="shared" si="3"/>
        <v>5.3568138153432532E-3</v>
      </c>
      <c r="M40" s="725">
        <v>6471.6863999999996</v>
      </c>
      <c r="N40" s="656">
        <f t="shared" si="4"/>
        <v>1.18932142660233E-4</v>
      </c>
      <c r="O40" s="725">
        <v>6477.6701999999996</v>
      </c>
      <c r="P40" s="656">
        <f t="shared" si="5"/>
        <v>9.246121690940079E-4</v>
      </c>
      <c r="Q40" s="725">
        <v>6477.6701999999996</v>
      </c>
      <c r="R40" s="656">
        <f t="shared" si="6"/>
        <v>0</v>
      </c>
      <c r="S40" s="726"/>
      <c r="T40" s="726"/>
      <c r="U40" s="405"/>
      <c r="V40" s="405"/>
      <c r="W40" s="726"/>
      <c r="X40" s="405"/>
      <c r="Y40" s="405"/>
      <c r="Z40" s="726"/>
      <c r="AA40" s="405"/>
      <c r="AB40" s="405"/>
      <c r="AC40" s="726"/>
      <c r="AD40" s="405"/>
      <c r="AE40" s="405"/>
      <c r="AF40" s="726"/>
      <c r="AG40" s="405"/>
      <c r="AH40" s="405"/>
      <c r="AI40" s="726"/>
      <c r="AJ40" s="405"/>
      <c r="AK40" s="405"/>
      <c r="AL40" s="726"/>
      <c r="AM40" s="405"/>
      <c r="AN40" s="405"/>
      <c r="AO40" s="726"/>
      <c r="AP40" s="405"/>
      <c r="AQ40" s="405"/>
      <c r="AR40" s="726"/>
      <c r="AS40" s="405"/>
      <c r="AT40" s="405"/>
      <c r="AU40" s="726"/>
      <c r="AV40" s="405"/>
      <c r="AW40" s="405"/>
      <c r="AX40" s="726"/>
      <c r="AY40" s="405"/>
      <c r="AZ40" s="405"/>
      <c r="BA40" s="726"/>
      <c r="BB40" s="405"/>
      <c r="BC40" s="405"/>
      <c r="BD40" s="726"/>
      <c r="BE40" s="405"/>
      <c r="BF40" s="405"/>
      <c r="BG40" s="726"/>
      <c r="BH40" s="405"/>
      <c r="BI40" s="405"/>
      <c r="BJ40" s="726"/>
      <c r="BK40" s="405"/>
      <c r="BL40" s="405"/>
      <c r="BM40" s="726"/>
      <c r="BN40" s="405"/>
      <c r="BO40" s="405"/>
    </row>
    <row r="41" spans="1:67" ht="16.25" customHeight="1" outlineLevel="1">
      <c r="A41" s="723"/>
      <c r="B41" s="123" t="s">
        <v>266</v>
      </c>
      <c r="C41" s="330" t="s">
        <v>73</v>
      </c>
      <c r="D41" s="724">
        <v>0</v>
      </c>
      <c r="E41" s="725">
        <v>17858.287918999999</v>
      </c>
      <c r="F41" s="656">
        <f t="shared" si="0"/>
        <v>0</v>
      </c>
      <c r="G41" s="725">
        <v>19185.934646000002</v>
      </c>
      <c r="H41" s="656">
        <f t="shared" si="1"/>
        <v>7.434344955248906E-2</v>
      </c>
      <c r="I41" s="725">
        <v>23487.973190000001</v>
      </c>
      <c r="J41" s="656">
        <f t="shared" si="2"/>
        <v>0.22422877088747484</v>
      </c>
      <c r="K41" s="725">
        <v>24108.258978000002</v>
      </c>
      <c r="L41" s="656">
        <f t="shared" si="3"/>
        <v>2.6408655314034801E-2</v>
      </c>
      <c r="M41" s="725">
        <v>24122.104353999999</v>
      </c>
      <c r="N41" s="656">
        <f t="shared" si="4"/>
        <v>5.74300119001947E-4</v>
      </c>
      <c r="O41" s="725">
        <v>24229.755029</v>
      </c>
      <c r="P41" s="656">
        <f t="shared" si="5"/>
        <v>4.4627397933525437E-3</v>
      </c>
      <c r="Q41" s="725">
        <v>24229.755029</v>
      </c>
      <c r="R41" s="656">
        <f t="shared" si="6"/>
        <v>0</v>
      </c>
      <c r="S41" s="726"/>
      <c r="T41" s="726"/>
      <c r="U41" s="405"/>
      <c r="V41" s="405"/>
      <c r="W41" s="726"/>
      <c r="X41" s="405"/>
      <c r="Y41" s="405"/>
      <c r="Z41" s="726"/>
      <c r="AA41" s="405"/>
      <c r="AB41" s="405"/>
      <c r="AC41" s="726"/>
      <c r="AD41" s="405"/>
      <c r="AE41" s="405"/>
      <c r="AF41" s="726"/>
      <c r="AG41" s="405"/>
      <c r="AH41" s="405"/>
      <c r="AI41" s="726"/>
      <c r="AJ41" s="405"/>
      <c r="AK41" s="405"/>
      <c r="AL41" s="726"/>
      <c r="AM41" s="405"/>
      <c r="AN41" s="405"/>
      <c r="AO41" s="726"/>
      <c r="AP41" s="405"/>
      <c r="AQ41" s="405"/>
      <c r="AR41" s="726"/>
      <c r="AS41" s="405"/>
      <c r="AT41" s="405"/>
      <c r="AU41" s="726"/>
      <c r="AV41" s="405"/>
      <c r="AW41" s="405"/>
      <c r="AX41" s="726"/>
      <c r="AY41" s="405"/>
      <c r="AZ41" s="405"/>
      <c r="BA41" s="726"/>
      <c r="BB41" s="405"/>
      <c r="BC41" s="405"/>
      <c r="BD41" s="726"/>
      <c r="BE41" s="405"/>
      <c r="BF41" s="405"/>
      <c r="BG41" s="726"/>
      <c r="BH41" s="405"/>
      <c r="BI41" s="405"/>
      <c r="BJ41" s="726"/>
      <c r="BK41" s="405"/>
      <c r="BL41" s="405"/>
      <c r="BM41" s="726"/>
      <c r="BN41" s="405"/>
      <c r="BO41" s="405"/>
    </row>
    <row r="42" spans="1:67" ht="16.25" customHeight="1" outlineLevel="1">
      <c r="A42" s="723"/>
      <c r="B42" s="123" t="s">
        <v>267</v>
      </c>
      <c r="C42" s="330" t="s">
        <v>449</v>
      </c>
      <c r="D42" s="724">
        <v>-5389.4330840000002</v>
      </c>
      <c r="E42" s="725">
        <v>109.315252</v>
      </c>
      <c r="F42" s="656">
        <f t="shared" si="0"/>
        <v>-1.0202832561971187</v>
      </c>
      <c r="G42" s="725">
        <v>213.68881300000001</v>
      </c>
      <c r="H42" s="656">
        <f t="shared" si="1"/>
        <v>0.95479413064885033</v>
      </c>
      <c r="I42" s="725">
        <v>33.000321</v>
      </c>
      <c r="J42" s="656">
        <f t="shared" si="2"/>
        <v>-0.84556832649915092</v>
      </c>
      <c r="K42" s="725">
        <v>5.4051049999999998</v>
      </c>
      <c r="L42" s="656">
        <f t="shared" si="3"/>
        <v>-0.83621053261875844</v>
      </c>
      <c r="M42" s="725">
        <v>4.7891529999999998</v>
      </c>
      <c r="N42" s="656">
        <f t="shared" si="4"/>
        <v>-0.1139574531854608</v>
      </c>
      <c r="O42" s="725">
        <v>-5421.9760999999999</v>
      </c>
      <c r="P42" s="656">
        <f t="shared" si="5"/>
        <v>-1133.1367473538642</v>
      </c>
      <c r="Q42" s="725">
        <v>-18253.885541</v>
      </c>
      <c r="R42" s="656">
        <f t="shared" si="6"/>
        <v>2.3666481010493574</v>
      </c>
      <c r="S42" s="726"/>
      <c r="T42" s="726"/>
      <c r="U42" s="405"/>
      <c r="V42" s="405"/>
      <c r="W42" s="726"/>
      <c r="X42" s="405"/>
      <c r="Y42" s="405"/>
      <c r="Z42" s="726"/>
      <c r="AA42" s="405"/>
      <c r="AB42" s="405"/>
      <c r="AC42" s="726"/>
      <c r="AD42" s="405"/>
      <c r="AE42" s="405"/>
      <c r="AF42" s="726"/>
      <c r="AG42" s="405"/>
      <c r="AH42" s="405"/>
      <c r="AI42" s="726"/>
      <c r="AJ42" s="405"/>
      <c r="AK42" s="405"/>
      <c r="AL42" s="726"/>
      <c r="AM42" s="405"/>
      <c r="AN42" s="405"/>
      <c r="AO42" s="726"/>
      <c r="AP42" s="405"/>
      <c r="AQ42" s="405"/>
      <c r="AR42" s="726"/>
      <c r="AS42" s="405"/>
      <c r="AT42" s="405"/>
      <c r="AU42" s="726"/>
      <c r="AV42" s="405"/>
      <c r="AW42" s="405"/>
      <c r="AX42" s="726"/>
      <c r="AY42" s="405"/>
      <c r="AZ42" s="405"/>
      <c r="BA42" s="726"/>
      <c r="BB42" s="405"/>
      <c r="BC42" s="405"/>
      <c r="BD42" s="726"/>
      <c r="BE42" s="405"/>
      <c r="BF42" s="405"/>
      <c r="BG42" s="726"/>
      <c r="BH42" s="405"/>
      <c r="BI42" s="405"/>
      <c r="BJ42" s="726"/>
      <c r="BK42" s="405"/>
      <c r="BL42" s="405"/>
      <c r="BM42" s="726"/>
      <c r="BN42" s="405"/>
      <c r="BO42" s="405"/>
    </row>
    <row r="43" spans="1:67" ht="16.25" customHeight="1" outlineLevel="1">
      <c r="A43" s="723"/>
      <c r="B43" s="123" t="s">
        <v>268</v>
      </c>
      <c r="C43" s="1006" t="s">
        <v>450</v>
      </c>
      <c r="D43" s="724">
        <v>0</v>
      </c>
      <c r="E43" s="725">
        <v>-14.719715000000001</v>
      </c>
      <c r="F43" s="656">
        <f t="shared" si="0"/>
        <v>0</v>
      </c>
      <c r="G43" s="725">
        <v>-24.396335000000001</v>
      </c>
      <c r="H43" s="656">
        <f t="shared" si="1"/>
        <v>0.65739180412120746</v>
      </c>
      <c r="I43" s="725">
        <v>-37.639963999999999</v>
      </c>
      <c r="J43" s="656">
        <f t="shared" si="2"/>
        <v>0.54285321955121524</v>
      </c>
      <c r="K43" s="725">
        <v>-28.567205999999999</v>
      </c>
      <c r="L43" s="656">
        <f t="shared" si="3"/>
        <v>-0.24104055997503082</v>
      </c>
      <c r="M43" s="725">
        <v>14.996625999999999</v>
      </c>
      <c r="N43" s="656">
        <f t="shared" si="4"/>
        <v>-1.5249594937635833</v>
      </c>
      <c r="O43" s="725">
        <v>38.081536999999997</v>
      </c>
      <c r="P43" s="656">
        <f t="shared" si="5"/>
        <v>1.5393403156149925</v>
      </c>
      <c r="Q43" s="725">
        <v>62.881940999999998</v>
      </c>
      <c r="R43" s="656">
        <f t="shared" si="6"/>
        <v>0.65124482764443048</v>
      </c>
      <c r="S43" s="726"/>
      <c r="T43" s="726"/>
      <c r="U43" s="405"/>
      <c r="V43" s="405"/>
      <c r="W43" s="726"/>
      <c r="X43" s="405"/>
      <c r="Y43" s="405"/>
      <c r="Z43" s="726"/>
      <c r="AA43" s="405"/>
      <c r="AB43" s="405"/>
      <c r="AC43" s="726"/>
      <c r="AD43" s="405"/>
      <c r="AE43" s="405"/>
      <c r="AF43" s="726"/>
      <c r="AG43" s="405"/>
      <c r="AH43" s="405"/>
      <c r="AI43" s="726"/>
      <c r="AJ43" s="405"/>
      <c r="AK43" s="405"/>
      <c r="AL43" s="726"/>
      <c r="AM43" s="405"/>
      <c r="AN43" s="405"/>
      <c r="AO43" s="726"/>
      <c r="AP43" s="405"/>
      <c r="AQ43" s="405"/>
      <c r="AR43" s="726"/>
      <c r="AS43" s="405"/>
      <c r="AT43" s="405"/>
      <c r="AU43" s="726"/>
      <c r="AV43" s="405"/>
      <c r="AW43" s="405"/>
      <c r="AX43" s="726"/>
      <c r="AY43" s="405"/>
      <c r="AZ43" s="405"/>
      <c r="BA43" s="726"/>
      <c r="BB43" s="405"/>
      <c r="BC43" s="405"/>
      <c r="BD43" s="726"/>
      <c r="BE43" s="405"/>
      <c r="BF43" s="405"/>
      <c r="BG43" s="726"/>
      <c r="BH43" s="405"/>
      <c r="BI43" s="405"/>
      <c r="BJ43" s="726"/>
      <c r="BK43" s="405"/>
      <c r="BL43" s="405"/>
      <c r="BM43" s="726"/>
      <c r="BN43" s="405"/>
      <c r="BO43" s="405"/>
    </row>
    <row r="44" spans="1:67" ht="16.25" customHeight="1" outlineLevel="1">
      <c r="A44" s="723"/>
      <c r="B44" s="123" t="s">
        <v>269</v>
      </c>
      <c r="C44" s="330" t="s">
        <v>74</v>
      </c>
      <c r="D44" s="724">
        <v>16219.992431999999</v>
      </c>
      <c r="E44" s="725">
        <v>11091.768583999999</v>
      </c>
      <c r="F44" s="656">
        <f t="shared" si="0"/>
        <v>-0.31616684591557886</v>
      </c>
      <c r="G44" s="725">
        <v>25470.489287</v>
      </c>
      <c r="H44" s="656">
        <f t="shared" si="1"/>
        <v>1.2963415702470988</v>
      </c>
      <c r="I44" s="725">
        <v>57996.804024999998</v>
      </c>
      <c r="J44" s="656">
        <f t="shared" si="2"/>
        <v>1.2770196273615069</v>
      </c>
      <c r="K44" s="725">
        <v>93200.865967999998</v>
      </c>
      <c r="L44" s="656">
        <f t="shared" si="3"/>
        <v>0.60700003275740855</v>
      </c>
      <c r="M44" s="725">
        <v>132213.627657</v>
      </c>
      <c r="N44" s="656">
        <f t="shared" si="4"/>
        <v>0.41858797430481842</v>
      </c>
      <c r="O44" s="725">
        <v>201751.330303</v>
      </c>
      <c r="P44" s="656">
        <f t="shared" si="5"/>
        <v>0.52594958536650016</v>
      </c>
      <c r="Q44" s="725">
        <v>270984.07803400001</v>
      </c>
      <c r="R44" s="656">
        <f t="shared" si="6"/>
        <v>0.34315881648474322</v>
      </c>
      <c r="S44" s="726"/>
      <c r="T44" s="726"/>
      <c r="U44" s="405"/>
      <c r="V44" s="405"/>
      <c r="W44" s="726"/>
      <c r="X44" s="405"/>
      <c r="Y44" s="405"/>
      <c r="Z44" s="726"/>
      <c r="AA44" s="405"/>
      <c r="AB44" s="405"/>
      <c r="AC44" s="726"/>
      <c r="AD44" s="405"/>
      <c r="AE44" s="405"/>
      <c r="AF44" s="726"/>
      <c r="AG44" s="405"/>
      <c r="AH44" s="405"/>
      <c r="AI44" s="726"/>
      <c r="AJ44" s="405"/>
      <c r="AK44" s="405"/>
      <c r="AL44" s="726"/>
      <c r="AM44" s="405"/>
      <c r="AN44" s="405"/>
      <c r="AO44" s="726"/>
      <c r="AP44" s="405"/>
      <c r="AQ44" s="405"/>
      <c r="AR44" s="726"/>
      <c r="AS44" s="405"/>
      <c r="AT44" s="405"/>
      <c r="AU44" s="726"/>
      <c r="AV44" s="405"/>
      <c r="AW44" s="405"/>
      <c r="AX44" s="726"/>
      <c r="AY44" s="405"/>
      <c r="AZ44" s="405"/>
      <c r="BA44" s="726"/>
      <c r="BB44" s="405"/>
      <c r="BC44" s="405"/>
      <c r="BD44" s="726"/>
      <c r="BE44" s="405"/>
      <c r="BF44" s="405"/>
      <c r="BG44" s="726"/>
      <c r="BH44" s="405"/>
      <c r="BI44" s="405"/>
      <c r="BJ44" s="726"/>
      <c r="BK44" s="405"/>
      <c r="BL44" s="405"/>
      <c r="BM44" s="726"/>
      <c r="BN44" s="405"/>
      <c r="BO44" s="405"/>
    </row>
    <row r="45" spans="1:67" s="297" customFormat="1" ht="16.25" customHeight="1">
      <c r="A45" s="719" t="s">
        <v>75</v>
      </c>
      <c r="B45" s="327"/>
      <c r="C45" s="319" t="s">
        <v>76</v>
      </c>
      <c r="D45" s="727">
        <v>0</v>
      </c>
      <c r="E45" s="728">
        <v>0</v>
      </c>
      <c r="F45" s="729">
        <f t="shared" si="0"/>
        <v>0</v>
      </c>
      <c r="G45" s="728">
        <v>0</v>
      </c>
      <c r="H45" s="729">
        <f t="shared" si="1"/>
        <v>0</v>
      </c>
      <c r="I45" s="728">
        <v>0</v>
      </c>
      <c r="J45" s="729">
        <f t="shared" si="2"/>
        <v>0</v>
      </c>
      <c r="K45" s="728">
        <v>0</v>
      </c>
      <c r="L45" s="729">
        <f t="shared" si="3"/>
        <v>0</v>
      </c>
      <c r="M45" s="728">
        <v>0</v>
      </c>
      <c r="N45" s="729">
        <f t="shared" si="4"/>
        <v>0</v>
      </c>
      <c r="O45" s="728">
        <v>0</v>
      </c>
      <c r="P45" s="729">
        <f t="shared" si="5"/>
        <v>0</v>
      </c>
      <c r="Q45" s="728">
        <v>0</v>
      </c>
      <c r="R45" s="729">
        <f t="shared" si="6"/>
        <v>0</v>
      </c>
      <c r="S45" s="718"/>
      <c r="T45" s="718"/>
      <c r="U45" s="730"/>
      <c r="V45" s="730"/>
      <c r="W45" s="718"/>
      <c r="X45" s="730"/>
      <c r="Y45" s="730"/>
      <c r="Z45" s="718"/>
      <c r="AA45" s="730"/>
      <c r="AB45" s="730"/>
      <c r="AC45" s="718"/>
      <c r="AD45" s="730"/>
      <c r="AE45" s="730"/>
      <c r="AF45" s="718"/>
      <c r="AG45" s="730"/>
      <c r="AH45" s="730"/>
      <c r="AI45" s="718"/>
      <c r="AJ45" s="730"/>
      <c r="AK45" s="730"/>
      <c r="AL45" s="718"/>
      <c r="AM45" s="730"/>
      <c r="AN45" s="730"/>
      <c r="AO45" s="718"/>
      <c r="AP45" s="730"/>
      <c r="AQ45" s="730"/>
      <c r="AR45" s="718"/>
      <c r="AS45" s="730"/>
      <c r="AT45" s="730"/>
      <c r="AU45" s="718"/>
      <c r="AV45" s="730"/>
      <c r="AW45" s="730"/>
      <c r="AX45" s="718"/>
      <c r="AY45" s="730"/>
      <c r="AZ45" s="730"/>
      <c r="BA45" s="718"/>
      <c r="BB45" s="730"/>
      <c r="BC45" s="730"/>
      <c r="BD45" s="718"/>
      <c r="BE45" s="730"/>
      <c r="BF45" s="730"/>
      <c r="BG45" s="718"/>
      <c r="BH45" s="730"/>
      <c r="BI45" s="730"/>
      <c r="BJ45" s="718"/>
      <c r="BK45" s="730"/>
      <c r="BL45" s="730"/>
      <c r="BM45" s="718"/>
      <c r="BN45" s="730"/>
      <c r="BO45" s="730"/>
    </row>
    <row r="46" spans="1:67" s="297" customFormat="1" ht="16.25" customHeight="1">
      <c r="A46" s="731" t="s">
        <v>235</v>
      </c>
      <c r="B46" s="732"/>
      <c r="C46" s="309" t="s">
        <v>451</v>
      </c>
      <c r="D46" s="733">
        <f t="shared" ref="D46" si="7">D22+D38</f>
        <v>22040.036335000001</v>
      </c>
      <c r="E46" s="734">
        <f>E22+E38</f>
        <v>63161.122771999995</v>
      </c>
      <c r="F46" s="735">
        <f t="shared" si="0"/>
        <v>1.8657449476024195</v>
      </c>
      <c r="G46" s="734">
        <f t="shared" ref="G46" si="8">G22+G38</f>
        <v>75677.204371</v>
      </c>
      <c r="H46" s="735">
        <f t="shared" si="1"/>
        <v>0.1981611638567724</v>
      </c>
      <c r="I46" s="734">
        <f t="shared" ref="I46" si="9">I22+I38</f>
        <v>113657.441301</v>
      </c>
      <c r="J46" s="735">
        <f t="shared" si="2"/>
        <v>0.50187156417414225</v>
      </c>
      <c r="K46" s="734">
        <f t="shared" ref="K46" si="10">K22+K38</f>
        <v>137526.11636800002</v>
      </c>
      <c r="L46" s="735">
        <f t="shared" si="3"/>
        <v>0.21000538806595515</v>
      </c>
      <c r="M46" s="734">
        <f t="shared" ref="M46" si="11">M22+M38</f>
        <v>216379.20533600001</v>
      </c>
      <c r="N46" s="735">
        <f t="shared" si="4"/>
        <v>0.57336810673109184</v>
      </c>
      <c r="O46" s="734">
        <f>O22+O38</f>
        <v>331420.93627299997</v>
      </c>
      <c r="P46" s="735">
        <f t="shared" si="5"/>
        <v>0.53166722171088376</v>
      </c>
      <c r="Q46" s="734">
        <f>Q22+Q38</f>
        <v>375443.02175399999</v>
      </c>
      <c r="R46" s="735">
        <f t="shared" si="6"/>
        <v>0.13282831789702598</v>
      </c>
      <c r="S46" s="718"/>
      <c r="T46" s="718"/>
      <c r="U46" s="405"/>
      <c r="V46" s="405"/>
      <c r="W46" s="718"/>
      <c r="X46" s="405"/>
      <c r="Y46" s="405"/>
      <c r="Z46" s="718"/>
      <c r="AA46" s="405"/>
      <c r="AB46" s="405"/>
      <c r="AC46" s="718"/>
      <c r="AD46" s="405"/>
      <c r="AE46" s="405"/>
      <c r="AF46" s="718"/>
      <c r="AG46" s="405"/>
      <c r="AH46" s="405"/>
      <c r="AI46" s="718"/>
      <c r="AJ46" s="405"/>
      <c r="AK46" s="405"/>
      <c r="AL46" s="718"/>
      <c r="AM46" s="405"/>
      <c r="AN46" s="405"/>
      <c r="AO46" s="718"/>
      <c r="AP46" s="405"/>
      <c r="AQ46" s="405"/>
      <c r="AR46" s="718"/>
      <c r="AS46" s="405"/>
      <c r="AT46" s="405"/>
      <c r="AU46" s="718"/>
      <c r="AV46" s="405"/>
      <c r="AW46" s="405"/>
      <c r="AX46" s="718"/>
      <c r="AY46" s="405"/>
      <c r="AZ46" s="405"/>
      <c r="BA46" s="718"/>
      <c r="BB46" s="405"/>
      <c r="BC46" s="405"/>
      <c r="BD46" s="718"/>
      <c r="BE46" s="405"/>
      <c r="BF46" s="405"/>
      <c r="BG46" s="718"/>
      <c r="BH46" s="405"/>
      <c r="BI46" s="405"/>
      <c r="BJ46" s="718"/>
      <c r="BK46" s="405"/>
      <c r="BL46" s="405"/>
      <c r="BM46" s="718"/>
      <c r="BN46" s="405"/>
      <c r="BO46" s="405"/>
    </row>
    <row r="47" spans="1:67" ht="16.25" customHeight="1">
      <c r="D47" s="708" t="b">
        <f>D46=D3</f>
        <v>1</v>
      </c>
      <c r="E47" s="708" t="b">
        <f>E46=E3</f>
        <v>1</v>
      </c>
      <c r="G47" s="708" t="b">
        <f>G46=G3</f>
        <v>1</v>
      </c>
      <c r="I47" s="708" t="b">
        <f>I46=I3</f>
        <v>1</v>
      </c>
      <c r="K47" s="708" t="b">
        <v>1</v>
      </c>
      <c r="M47" s="708" t="b">
        <f>M46=M3</f>
        <v>1</v>
      </c>
      <c r="O47" s="708"/>
      <c r="Q47" s="708"/>
      <c r="U47" s="42"/>
      <c r="V47" s="42"/>
      <c r="X47" s="42"/>
      <c r="Y47" s="42"/>
      <c r="AA47" s="42"/>
      <c r="AB47" s="42"/>
      <c r="AD47" s="42"/>
      <c r="AE47" s="42"/>
      <c r="AG47" s="42"/>
      <c r="AH47" s="42"/>
      <c r="AJ47" s="42"/>
      <c r="AK47" s="42"/>
      <c r="AM47" s="42"/>
      <c r="AN47" s="42"/>
      <c r="AP47" s="42"/>
      <c r="AQ47" s="42"/>
      <c r="AS47" s="42"/>
      <c r="AT47" s="42"/>
      <c r="AV47" s="42"/>
      <c r="AW47" s="42"/>
      <c r="AY47" s="42"/>
      <c r="AZ47" s="42"/>
      <c r="BB47" s="42"/>
      <c r="BC47" s="42"/>
      <c r="BE47" s="42"/>
      <c r="BF47" s="42"/>
      <c r="BH47" s="42"/>
      <c r="BI47" s="42"/>
      <c r="BK47" s="42"/>
      <c r="BL47" s="42"/>
      <c r="BN47" s="42"/>
      <c r="BO47" s="42"/>
    </row>
    <row r="49" spans="1:67" ht="16.25" customHeight="1">
      <c r="B49" s="123" t="s">
        <v>271</v>
      </c>
      <c r="C49" s="123" t="s">
        <v>270</v>
      </c>
      <c r="D49" s="147"/>
      <c r="E49" s="147"/>
      <c r="G49" s="147"/>
      <c r="I49" s="147"/>
      <c r="K49" s="147"/>
      <c r="M49" s="147"/>
      <c r="O49" s="147"/>
      <c r="Q49" s="147"/>
      <c r="S49" s="42"/>
      <c r="T49" s="42"/>
      <c r="U49" s="42"/>
      <c r="V49" s="42"/>
      <c r="W49" s="42"/>
      <c r="X49" s="42"/>
      <c r="Y49" s="42"/>
      <c r="Z49" s="42"/>
      <c r="AA49" s="42"/>
      <c r="AB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N49" s="42"/>
      <c r="BO49" s="42"/>
    </row>
    <row r="50" spans="1:67" ht="16.25" customHeight="1">
      <c r="B50" s="356" t="s">
        <v>54</v>
      </c>
      <c r="C50" s="357" t="s">
        <v>55</v>
      </c>
      <c r="D50" s="358">
        <f t="shared" ref="D50" si="12">ROUND(D9,0)</f>
        <v>3992</v>
      </c>
      <c r="E50" s="358">
        <f>ROUND(E9,0)</f>
        <v>5089</v>
      </c>
      <c r="F50" s="359">
        <f>E50/D50-1</f>
        <v>0.27479959919839669</v>
      </c>
      <c r="G50" s="358">
        <f>ROUND(G9,0)</f>
        <v>5907</v>
      </c>
      <c r="H50" s="359">
        <f>G50/E50-1</f>
        <v>0.16073884849675779</v>
      </c>
      <c r="I50" s="358">
        <f>ROUND(I9,0)</f>
        <v>8723</v>
      </c>
      <c r="J50" s="359">
        <f>I50/G50-1</f>
        <v>0.47672253258845432</v>
      </c>
      <c r="K50" s="358">
        <f>ROUND(K9,0)</f>
        <v>9940</v>
      </c>
      <c r="L50" s="359">
        <f>K50/I50-1</f>
        <v>0.13951622148343468</v>
      </c>
      <c r="M50" s="358">
        <f>ROUND(M9,0)</f>
        <v>16465</v>
      </c>
      <c r="N50" s="359">
        <f>M50/K50-1</f>
        <v>0.65643863179074446</v>
      </c>
      <c r="O50" s="358">
        <f>ROUND(O9,0)</f>
        <v>23398</v>
      </c>
      <c r="P50" s="359">
        <f>O50/M50-1</f>
        <v>0.42107500759186145</v>
      </c>
      <c r="Q50" s="358">
        <f>ROUND(Q9,0)</f>
        <v>19434</v>
      </c>
      <c r="R50" s="359">
        <f>Q50/O50-1</f>
        <v>-0.16941618941789893</v>
      </c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736"/>
      <c r="AD50" s="147"/>
      <c r="AE50" s="147"/>
      <c r="AF50" s="42"/>
      <c r="AG50" s="42"/>
      <c r="AH50" s="42"/>
      <c r="AI50" s="42"/>
      <c r="AJ50" s="42"/>
      <c r="AK50" s="42"/>
      <c r="AL50" s="42"/>
      <c r="AM50" s="42"/>
      <c r="AN50" s="42"/>
      <c r="AO50" s="736"/>
      <c r="AP50" s="147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736"/>
      <c r="BB50" s="147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736"/>
      <c r="BN50" s="42"/>
      <c r="BO50" s="42"/>
    </row>
    <row r="51" spans="1:67" ht="16.25" customHeight="1">
      <c r="B51" s="123" t="s">
        <v>77</v>
      </c>
      <c r="C51" s="123" t="s">
        <v>132</v>
      </c>
      <c r="D51" s="737">
        <v>2044.46</v>
      </c>
      <c r="E51" s="737">
        <v>2180.9940000000001</v>
      </c>
      <c r="F51" s="738"/>
      <c r="G51" s="737">
        <v>2599.6489999999999</v>
      </c>
      <c r="H51" s="738"/>
      <c r="I51" s="737">
        <v>3171.5509999999999</v>
      </c>
      <c r="J51" s="738"/>
      <c r="K51" s="737">
        <v>2536.692</v>
      </c>
      <c r="L51" s="738"/>
      <c r="M51" s="737">
        <v>4604.2659999999996</v>
      </c>
      <c r="N51" s="738"/>
      <c r="O51" s="737">
        <v>5738.9257939999998</v>
      </c>
      <c r="P51" s="738"/>
      <c r="Q51" s="737">
        <v>5871.0150000000003</v>
      </c>
      <c r="R51" s="738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361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361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361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361"/>
      <c r="BN51" s="42"/>
      <c r="BO51" s="42"/>
    </row>
    <row r="52" spans="1:67" ht="16.25" customHeight="1">
      <c r="B52" s="123" t="s">
        <v>78</v>
      </c>
      <c r="C52" s="123" t="s">
        <v>133</v>
      </c>
      <c r="D52" s="737">
        <v>304.14</v>
      </c>
      <c r="E52" s="737">
        <v>388.30200000000002</v>
      </c>
      <c r="F52" s="738"/>
      <c r="G52" s="737">
        <v>483.20699999999999</v>
      </c>
      <c r="H52" s="738"/>
      <c r="I52" s="737">
        <v>846.61</v>
      </c>
      <c r="J52" s="738"/>
      <c r="K52" s="737">
        <v>916.61900000000003</v>
      </c>
      <c r="L52" s="738"/>
      <c r="M52" s="737">
        <v>1830.5260000000001</v>
      </c>
      <c r="N52" s="738"/>
      <c r="O52" s="737">
        <v>3045.7473890000001</v>
      </c>
      <c r="P52" s="738"/>
      <c r="Q52" s="737">
        <v>2695.67</v>
      </c>
      <c r="R52" s="73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361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361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361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361"/>
      <c r="BN52" s="42"/>
      <c r="BO52" s="42"/>
    </row>
    <row r="53" spans="1:67" ht="16.25" customHeight="1">
      <c r="B53" s="362" t="s">
        <v>79</v>
      </c>
      <c r="C53" s="362" t="s">
        <v>80</v>
      </c>
      <c r="D53" s="739">
        <v>1614.6859999999999</v>
      </c>
      <c r="E53" s="739">
        <v>2436.2379999999998</v>
      </c>
      <c r="F53" s="740"/>
      <c r="G53" s="739">
        <v>2819.4760000000001</v>
      </c>
      <c r="H53" s="740"/>
      <c r="I53" s="739">
        <v>4699.8729999999996</v>
      </c>
      <c r="J53" s="740"/>
      <c r="K53" s="739">
        <v>6486.9840000000004</v>
      </c>
      <c r="L53" s="740"/>
      <c r="M53" s="739">
        <v>10030.572</v>
      </c>
      <c r="N53" s="740"/>
      <c r="O53" s="739">
        <v>14612.993802999999</v>
      </c>
      <c r="P53" s="740"/>
      <c r="Q53" s="739">
        <v>10867.643</v>
      </c>
      <c r="R53" s="740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361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361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361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361"/>
      <c r="BN53" s="42"/>
      <c r="BO53" s="42"/>
    </row>
    <row r="54" spans="1:67" ht="16.25" customHeight="1">
      <c r="B54" s="123" t="s">
        <v>81</v>
      </c>
      <c r="C54" s="123" t="s">
        <v>82</v>
      </c>
      <c r="D54" s="726">
        <v>29.091000000000001</v>
      </c>
      <c r="E54" s="726">
        <v>83.638000000000005</v>
      </c>
      <c r="F54" s="738"/>
      <c r="G54" s="726">
        <v>4.2709999999999999</v>
      </c>
      <c r="H54" s="738"/>
      <c r="I54" s="726">
        <v>4.7</v>
      </c>
      <c r="J54" s="738"/>
      <c r="K54" s="726">
        <v>0</v>
      </c>
      <c r="L54" s="738"/>
      <c r="M54" s="726">
        <v>0</v>
      </c>
      <c r="N54" s="738"/>
      <c r="O54" s="726" t="s">
        <v>30</v>
      </c>
      <c r="P54" s="738"/>
      <c r="Q54" s="726" t="s">
        <v>30</v>
      </c>
      <c r="R54" s="73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330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330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330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330"/>
      <c r="BN54" s="42"/>
      <c r="BO54" s="42"/>
    </row>
    <row r="55" spans="1:67" s="361" customFormat="1" ht="16.25" customHeight="1">
      <c r="A55" s="365"/>
      <c r="B55" s="363"/>
      <c r="C55" s="363"/>
      <c r="D55" s="739">
        <f>ROUND(SUM(D51:D54),0)</f>
        <v>3992</v>
      </c>
      <c r="E55" s="739">
        <f>ROUND(SUM(E51:E54),0)</f>
        <v>5089</v>
      </c>
      <c r="F55" s="741"/>
      <c r="G55" s="739">
        <f>ROUND(SUM(G51:G54),0)</f>
        <v>5907</v>
      </c>
      <c r="H55" s="741"/>
      <c r="I55" s="739">
        <f>ROUND(SUM(I51:I54),0)</f>
        <v>8723</v>
      </c>
      <c r="J55" s="741"/>
      <c r="K55" s="739">
        <f t="shared" ref="K55" si="13">ROUND(SUM(K51:K53),0)</f>
        <v>9940</v>
      </c>
      <c r="L55" s="741"/>
      <c r="M55" s="739">
        <f t="shared" ref="M55" si="14">ROUND(SUM(M51:M53),0)</f>
        <v>16465</v>
      </c>
      <c r="N55" s="741"/>
      <c r="O55" s="739">
        <f>ROUND(SUM(O51:O53),0)</f>
        <v>23398</v>
      </c>
      <c r="P55" s="741"/>
      <c r="Q55" s="739">
        <f>ROUND(SUM(Q51:Q53),0)</f>
        <v>19434</v>
      </c>
      <c r="R55" s="741"/>
      <c r="S55" s="42"/>
      <c r="T55" s="42"/>
      <c r="U55" s="42"/>
      <c r="V55" s="42"/>
      <c r="W55" s="42"/>
      <c r="X55" s="42"/>
      <c r="Y55" s="42"/>
      <c r="Z55" s="42"/>
      <c r="AA55" s="42"/>
      <c r="AB55" s="42"/>
      <c r="AD55" s="298"/>
      <c r="AE55" s="298"/>
      <c r="AF55" s="42"/>
      <c r="AG55" s="42"/>
      <c r="AH55" s="42"/>
      <c r="AI55" s="42"/>
      <c r="AJ55" s="42"/>
      <c r="AK55" s="42"/>
      <c r="AL55" s="42"/>
      <c r="AM55" s="42"/>
      <c r="AN55" s="42"/>
      <c r="AP55" s="298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B55" s="298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N55" s="42"/>
      <c r="BO55" s="42"/>
    </row>
    <row r="56" spans="1:67" ht="16.25" customHeight="1">
      <c r="D56" s="742" t="b">
        <f t="shared" ref="D56" si="15">D50=D55</f>
        <v>1</v>
      </c>
      <c r="E56" s="742" t="b">
        <f>E50=E55</f>
        <v>1</v>
      </c>
      <c r="G56" s="742" t="b">
        <f t="shared" ref="G56" si="16">G50=G55</f>
        <v>1</v>
      </c>
      <c r="I56" s="742" t="b">
        <f t="shared" ref="I56" si="17">I50=I55</f>
        <v>1</v>
      </c>
      <c r="K56" s="742" t="b">
        <f t="shared" ref="K56" si="18">K50=K55</f>
        <v>1</v>
      </c>
      <c r="M56" s="742" t="b">
        <f t="shared" ref="M56" si="19">M50=M55</f>
        <v>1</v>
      </c>
      <c r="O56" s="742" t="b">
        <f>O50=O55</f>
        <v>1</v>
      </c>
      <c r="Q56" s="742" t="b">
        <f>Q50=Q55</f>
        <v>1</v>
      </c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368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368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368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368"/>
      <c r="BN56" s="42"/>
      <c r="BO56" s="42"/>
    </row>
    <row r="57" spans="1:67" ht="16.25" customHeight="1">
      <c r="D57" s="737"/>
      <c r="E57" s="737"/>
      <c r="G57" s="737"/>
      <c r="I57" s="737"/>
      <c r="K57" s="737"/>
      <c r="M57" s="737"/>
      <c r="O57" s="737"/>
      <c r="Q57" s="737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361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361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361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361"/>
      <c r="BN57" s="42"/>
      <c r="BO57" s="42"/>
    </row>
    <row r="58" spans="1:67" ht="16.25" customHeight="1">
      <c r="B58" s="356" t="s">
        <v>56</v>
      </c>
      <c r="C58" s="357" t="s">
        <v>57</v>
      </c>
      <c r="D58" s="369">
        <f>ROUND(D11,0)</f>
        <v>632</v>
      </c>
      <c r="E58" s="369">
        <f>ROUND(E11,0)</f>
        <v>826</v>
      </c>
      <c r="F58" s="359"/>
      <c r="G58" s="369">
        <f>ROUND(G11,0)</f>
        <v>1590</v>
      </c>
      <c r="H58" s="359"/>
      <c r="I58" s="369">
        <f>ROUND(I11,0)</f>
        <v>737</v>
      </c>
      <c r="J58" s="359"/>
      <c r="K58" s="369">
        <f>ROUND(K11,0)</f>
        <v>512</v>
      </c>
      <c r="L58" s="359"/>
      <c r="M58" s="369">
        <f>ROUND(M11,0)</f>
        <v>5715</v>
      </c>
      <c r="N58" s="359"/>
      <c r="O58" s="369">
        <f>ROUND(O11,0)</f>
        <v>2705</v>
      </c>
      <c r="P58" s="359"/>
      <c r="Q58" s="369">
        <f>ROUND(Q11,0)</f>
        <v>10277</v>
      </c>
      <c r="R58" s="359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330"/>
      <c r="AD58" s="147"/>
      <c r="AE58" s="147"/>
      <c r="AF58" s="42"/>
      <c r="AG58" s="42"/>
      <c r="AH58" s="42"/>
      <c r="AI58" s="42"/>
      <c r="AJ58" s="42"/>
      <c r="AK58" s="42"/>
      <c r="AL58" s="42"/>
      <c r="AM58" s="42"/>
      <c r="AN58" s="42"/>
      <c r="AO58" s="330"/>
      <c r="AP58" s="147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330"/>
      <c r="BB58" s="147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330"/>
      <c r="BN58" s="42"/>
      <c r="BO58" s="42"/>
    </row>
    <row r="59" spans="1:67" ht="16.25" customHeight="1">
      <c r="B59" s="123" t="s">
        <v>83</v>
      </c>
      <c r="C59" s="123" t="s">
        <v>140</v>
      </c>
      <c r="D59" s="737">
        <v>584.93100000000004</v>
      </c>
      <c r="E59" s="737">
        <v>716.44</v>
      </c>
      <c r="F59" s="738"/>
      <c r="G59" s="737">
        <v>958.26099999999997</v>
      </c>
      <c r="H59" s="738"/>
      <c r="I59" s="737">
        <v>654.04999999999995</v>
      </c>
      <c r="J59" s="738"/>
      <c r="K59" s="737">
        <v>417.22800000000001</v>
      </c>
      <c r="L59" s="738"/>
      <c r="M59" s="737">
        <v>3238.7060000000001</v>
      </c>
      <c r="N59" s="738"/>
      <c r="O59" s="737">
        <v>2442.1568629999997</v>
      </c>
      <c r="P59" s="738"/>
      <c r="Q59" s="737">
        <v>9682.9439999999995</v>
      </c>
      <c r="R59" s="73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361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361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361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361"/>
      <c r="BN59" s="42"/>
      <c r="BO59" s="42"/>
    </row>
    <row r="60" spans="1:67" ht="16.25" customHeight="1">
      <c r="B60" s="123" t="s">
        <v>84</v>
      </c>
      <c r="C60" s="123" t="s">
        <v>141</v>
      </c>
      <c r="D60" s="737">
        <v>4.2430000000000003</v>
      </c>
      <c r="E60" s="737">
        <v>55.008000000000003</v>
      </c>
      <c r="F60" s="738"/>
      <c r="G60" s="737">
        <v>55.57</v>
      </c>
      <c r="H60" s="738"/>
      <c r="I60" s="737">
        <v>79.823999999999998</v>
      </c>
      <c r="J60" s="738"/>
      <c r="K60" s="737">
        <v>94.63</v>
      </c>
      <c r="L60" s="738"/>
      <c r="M60" s="737">
        <v>1110.9680000000001</v>
      </c>
      <c r="N60" s="738"/>
      <c r="O60" s="737">
        <v>258.60925700000001</v>
      </c>
      <c r="P60" s="738"/>
      <c r="Q60" s="737">
        <v>594.26599999999996</v>
      </c>
      <c r="R60" s="738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361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361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361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361"/>
      <c r="BN60" s="42"/>
      <c r="BO60" s="42"/>
    </row>
    <row r="61" spans="1:67" ht="16.25" customHeight="1">
      <c r="B61" s="362" t="s">
        <v>85</v>
      </c>
      <c r="C61" s="362" t="s">
        <v>86</v>
      </c>
      <c r="D61" s="743">
        <v>42.643999999999998</v>
      </c>
      <c r="E61" s="743">
        <v>54.095999999999997</v>
      </c>
      <c r="F61" s="740"/>
      <c r="G61" s="743">
        <v>576.12199999999996</v>
      </c>
      <c r="H61" s="740"/>
      <c r="I61" s="743">
        <v>3.22</v>
      </c>
      <c r="J61" s="740"/>
      <c r="K61" s="743">
        <v>0</v>
      </c>
      <c r="L61" s="740"/>
      <c r="M61" s="743">
        <v>1365.4469999999999</v>
      </c>
      <c r="N61" s="740"/>
      <c r="O61" s="743">
        <v>4.5413600000000001</v>
      </c>
      <c r="P61" s="740"/>
      <c r="Q61" s="743">
        <v>4.3999999999999997E-2</v>
      </c>
      <c r="R61" s="740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744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744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744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744"/>
      <c r="BN61" s="42"/>
      <c r="BO61" s="42"/>
    </row>
    <row r="62" spans="1:67" s="361" customFormat="1" ht="16.25" customHeight="1">
      <c r="A62" s="365"/>
      <c r="B62" s="363"/>
      <c r="C62" s="363"/>
      <c r="D62" s="739">
        <f>ROUND(SUM(D59:D61),0)</f>
        <v>632</v>
      </c>
      <c r="E62" s="739">
        <f>ROUND(SUM(E59:E61),0)</f>
        <v>826</v>
      </c>
      <c r="F62" s="741"/>
      <c r="G62" s="739">
        <f>ROUND(SUM(G59:G61),0)</f>
        <v>1590</v>
      </c>
      <c r="H62" s="741"/>
      <c r="I62" s="739">
        <f>ROUND(SUM(I59:I61),0)</f>
        <v>737</v>
      </c>
      <c r="J62" s="741"/>
      <c r="K62" s="739">
        <f>ROUND(SUM(K59:K61),0)</f>
        <v>512</v>
      </c>
      <c r="L62" s="741"/>
      <c r="M62" s="739">
        <f>ROUND(SUM(M59:M61),0)</f>
        <v>5715</v>
      </c>
      <c r="N62" s="741"/>
      <c r="O62" s="739">
        <f>ROUND(SUM(O59:O61),0)</f>
        <v>2705</v>
      </c>
      <c r="P62" s="741"/>
      <c r="Q62" s="739">
        <f>ROUND(SUM(Q59:Q61),0)</f>
        <v>10277</v>
      </c>
      <c r="R62" s="741"/>
      <c r="S62" s="42"/>
      <c r="T62" s="42"/>
      <c r="U62" s="42"/>
      <c r="V62" s="42"/>
      <c r="W62" s="42"/>
      <c r="X62" s="42"/>
      <c r="Y62" s="42"/>
      <c r="Z62" s="42"/>
      <c r="AA62" s="42"/>
      <c r="AB62" s="42"/>
      <c r="AD62" s="298"/>
      <c r="AE62" s="298"/>
      <c r="AF62" s="42"/>
      <c r="AG62" s="42"/>
      <c r="AH62" s="42"/>
      <c r="AI62" s="42"/>
      <c r="AJ62" s="42"/>
      <c r="AK62" s="42"/>
      <c r="AL62" s="42"/>
      <c r="AM62" s="42"/>
      <c r="AN62" s="42"/>
      <c r="AP62" s="298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B62" s="298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N62" s="42"/>
      <c r="BO62" s="42"/>
    </row>
    <row r="63" spans="1:67" ht="16.25" customHeight="1">
      <c r="D63" s="742" t="b">
        <f>D58=D62</f>
        <v>1</v>
      </c>
      <c r="E63" s="742" t="b">
        <f>E58=E62</f>
        <v>1</v>
      </c>
      <c r="G63" s="742" t="b">
        <f>G58=G62</f>
        <v>1</v>
      </c>
      <c r="I63" s="742" t="b">
        <f>I58=I62</f>
        <v>1</v>
      </c>
      <c r="K63" s="742" t="b">
        <f>K58=K62</f>
        <v>1</v>
      </c>
      <c r="M63" s="742" t="b">
        <f>M58=M62</f>
        <v>1</v>
      </c>
      <c r="O63" s="742" t="b">
        <f>O58=O62</f>
        <v>1</v>
      </c>
      <c r="Q63" s="742" t="b">
        <f>Q58=Q62</f>
        <v>1</v>
      </c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368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368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368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368"/>
      <c r="BN63" s="42"/>
      <c r="BO63" s="42"/>
    </row>
    <row r="64" spans="1:67" ht="16.25" customHeight="1">
      <c r="D64" s="737"/>
      <c r="E64" s="737"/>
      <c r="G64" s="737"/>
      <c r="I64" s="737"/>
      <c r="K64" s="737"/>
      <c r="M64" s="737"/>
      <c r="O64" s="737"/>
      <c r="Q64" s="737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361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361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361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361"/>
      <c r="BN64" s="42"/>
      <c r="BO64" s="42"/>
    </row>
    <row r="65" spans="1:67" ht="16.25" customHeight="1">
      <c r="B65" s="356" t="s">
        <v>65</v>
      </c>
      <c r="C65" s="357" t="s">
        <v>66</v>
      </c>
      <c r="D65" s="369">
        <f>ROUND(D28,0)</f>
        <v>3315</v>
      </c>
      <c r="E65" s="369">
        <f>ROUND(E28,0)</f>
        <v>4523</v>
      </c>
      <c r="F65" s="359"/>
      <c r="G65" s="369">
        <f>ROUND(G28,0)</f>
        <v>5178</v>
      </c>
      <c r="H65" s="359"/>
      <c r="I65" s="369">
        <f>ROUND(I28,0)</f>
        <v>6166</v>
      </c>
      <c r="J65" s="359"/>
      <c r="K65" s="369">
        <f>ROUND(K28,0)</f>
        <v>6641</v>
      </c>
      <c r="L65" s="359"/>
      <c r="M65" s="369">
        <f>ROUND(M28,0)</f>
        <v>6743</v>
      </c>
      <c r="N65" s="359"/>
      <c r="O65" s="369">
        <f>ROUND(O28,0)</f>
        <v>6293</v>
      </c>
      <c r="P65" s="359"/>
      <c r="Q65" s="369">
        <f>ROUND(Q28,0)</f>
        <v>5072</v>
      </c>
      <c r="R65" s="35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726"/>
      <c r="AD65" s="147"/>
      <c r="AE65" s="147"/>
      <c r="AF65" s="42"/>
      <c r="AG65" s="42"/>
      <c r="AH65" s="42"/>
      <c r="AI65" s="42"/>
      <c r="AJ65" s="42"/>
      <c r="AK65" s="42"/>
      <c r="AL65" s="42"/>
      <c r="AM65" s="42"/>
      <c r="AN65" s="42"/>
      <c r="AO65" s="726"/>
      <c r="AP65" s="147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726"/>
      <c r="BB65" s="147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726"/>
      <c r="BN65" s="42"/>
      <c r="BO65" s="42"/>
    </row>
    <row r="66" spans="1:67" ht="16.25" customHeight="1">
      <c r="B66" s="123" t="s">
        <v>87</v>
      </c>
      <c r="C66" s="123" t="s">
        <v>88</v>
      </c>
      <c r="D66" s="737">
        <v>109.90300000000001</v>
      </c>
      <c r="E66" s="737">
        <v>258.77300000000002</v>
      </c>
      <c r="F66" s="738"/>
      <c r="G66" s="737">
        <v>224.77600000000001</v>
      </c>
      <c r="H66" s="738"/>
      <c r="I66" s="737">
        <v>465.03300000000002</v>
      </c>
      <c r="J66" s="738"/>
      <c r="K66" s="737">
        <v>1061.6949999999999</v>
      </c>
      <c r="L66" s="738"/>
      <c r="M66" s="737">
        <v>1243.5340000000001</v>
      </c>
      <c r="N66" s="738"/>
      <c r="O66" s="737">
        <v>4.4985270000000002</v>
      </c>
      <c r="P66" s="738"/>
      <c r="Q66" s="372">
        <v>0.11600000000000001</v>
      </c>
      <c r="R66" s="738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361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361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361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361"/>
      <c r="BN66" s="42"/>
      <c r="BO66" s="42"/>
    </row>
    <row r="67" spans="1:67" ht="16.25" customHeight="1">
      <c r="B67" s="123" t="s">
        <v>89</v>
      </c>
      <c r="C67" s="123" t="s">
        <v>90</v>
      </c>
      <c r="D67" s="726">
        <v>0</v>
      </c>
      <c r="E67" s="726">
        <v>12.31</v>
      </c>
      <c r="F67" s="738"/>
      <c r="G67" s="726">
        <v>0.82299999999999995</v>
      </c>
      <c r="H67" s="738"/>
      <c r="I67" s="726">
        <v>447.77</v>
      </c>
      <c r="J67" s="738"/>
      <c r="K67" s="726">
        <v>392.072</v>
      </c>
      <c r="L67" s="738"/>
      <c r="M67" s="726">
        <v>0</v>
      </c>
      <c r="N67" s="738"/>
      <c r="O67" s="726">
        <v>975.35790500000007</v>
      </c>
      <c r="P67" s="738"/>
      <c r="Q67" s="726">
        <v>438.04</v>
      </c>
      <c r="R67" s="738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330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330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330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330"/>
      <c r="BN67" s="42"/>
      <c r="BO67" s="42"/>
    </row>
    <row r="68" spans="1:67" ht="16.25" customHeight="1">
      <c r="B68" s="123" t="s">
        <v>91</v>
      </c>
      <c r="C68" s="123" t="s">
        <v>92</v>
      </c>
      <c r="D68" s="737">
        <v>3205.57</v>
      </c>
      <c r="E68" s="737">
        <v>4252.2860000000001</v>
      </c>
      <c r="F68" s="738"/>
      <c r="G68" s="737">
        <v>4952.232</v>
      </c>
      <c r="H68" s="738"/>
      <c r="I68" s="737">
        <v>5253.0730000000003</v>
      </c>
      <c r="J68" s="738"/>
      <c r="K68" s="737">
        <v>5187.5060000000003</v>
      </c>
      <c r="L68" s="738"/>
      <c r="M68" s="737">
        <v>5499.2839999999997</v>
      </c>
      <c r="N68" s="738"/>
      <c r="O68" s="737">
        <v>5313.3263299999999</v>
      </c>
      <c r="P68" s="738"/>
      <c r="Q68" s="737">
        <v>4634.01</v>
      </c>
      <c r="R68" s="738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361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361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361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361"/>
      <c r="BN68" s="42"/>
      <c r="BO68" s="42"/>
    </row>
    <row r="69" spans="1:67" ht="16.25" customHeight="1">
      <c r="B69" s="362" t="s">
        <v>93</v>
      </c>
      <c r="C69" s="362" t="s">
        <v>142</v>
      </c>
      <c r="D69" s="739">
        <v>0</v>
      </c>
      <c r="E69" s="739">
        <v>0</v>
      </c>
      <c r="F69" s="740"/>
      <c r="G69" s="739">
        <v>0</v>
      </c>
      <c r="H69" s="740"/>
      <c r="I69" s="739">
        <v>0</v>
      </c>
      <c r="J69" s="740"/>
      <c r="K69" s="739">
        <v>0</v>
      </c>
      <c r="L69" s="740"/>
      <c r="M69" s="739">
        <v>0</v>
      </c>
      <c r="N69" s="740"/>
      <c r="O69" s="739">
        <v>0</v>
      </c>
      <c r="P69" s="740"/>
      <c r="Q69" s="739">
        <v>0</v>
      </c>
      <c r="R69" s="740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361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361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361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361"/>
      <c r="BN69" s="42"/>
      <c r="BO69" s="42"/>
    </row>
    <row r="70" spans="1:67" s="361" customFormat="1" ht="16.25" customHeight="1">
      <c r="A70" s="365"/>
      <c r="B70" s="363"/>
      <c r="C70" s="363"/>
      <c r="D70" s="739">
        <f>ROUND(SUM(D66:D68),0)</f>
        <v>3315</v>
      </c>
      <c r="E70" s="739">
        <f>ROUND(SUM(E66:E68),0)</f>
        <v>4523</v>
      </c>
      <c r="F70" s="741"/>
      <c r="G70" s="739">
        <f>ROUND(SUM(G66:G68),0)</f>
        <v>5178</v>
      </c>
      <c r="H70" s="741"/>
      <c r="I70" s="739">
        <f>ROUND(SUM(I66:I68),0)</f>
        <v>6166</v>
      </c>
      <c r="J70" s="741"/>
      <c r="K70" s="739">
        <f>ROUND(SUM(K66:K68),0)</f>
        <v>6641</v>
      </c>
      <c r="L70" s="741"/>
      <c r="M70" s="739">
        <f>ROUND(SUM(M66:M68),0)</f>
        <v>6743</v>
      </c>
      <c r="N70" s="741"/>
      <c r="O70" s="739">
        <f>ROUND(SUM(O66:O68),0)</f>
        <v>6293</v>
      </c>
      <c r="P70" s="741"/>
      <c r="Q70" s="739">
        <f>ROUND(SUM(Q66:Q68),0)</f>
        <v>5072</v>
      </c>
      <c r="R70" s="741"/>
      <c r="S70" s="42"/>
      <c r="T70" s="42"/>
      <c r="U70" s="42"/>
      <c r="V70" s="42"/>
      <c r="W70" s="42"/>
      <c r="X70" s="42"/>
      <c r="Y70" s="42"/>
      <c r="Z70" s="42"/>
      <c r="AA70" s="42"/>
      <c r="AB70" s="42"/>
      <c r="AD70" s="298"/>
      <c r="AE70" s="298"/>
      <c r="AF70" s="42"/>
      <c r="AG70" s="42"/>
      <c r="AH70" s="42"/>
      <c r="AI70" s="42"/>
      <c r="AJ70" s="42"/>
      <c r="AK70" s="42"/>
      <c r="AL70" s="42"/>
      <c r="AM70" s="42"/>
      <c r="AN70" s="42"/>
      <c r="AP70" s="298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B70" s="298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N70" s="42"/>
      <c r="BO70" s="42"/>
    </row>
    <row r="71" spans="1:67" ht="16.25" customHeight="1">
      <c r="D71" s="742" t="b">
        <f t="shared" ref="D71" si="20">D65=D70</f>
        <v>1</v>
      </c>
      <c r="E71" s="742" t="b">
        <f>E65=E70</f>
        <v>1</v>
      </c>
      <c r="G71" s="742" t="b">
        <f>G65=G70</f>
        <v>1</v>
      </c>
      <c r="I71" s="742" t="b">
        <f>I65=I70</f>
        <v>1</v>
      </c>
      <c r="K71" s="742" t="b">
        <f>K65=K70</f>
        <v>1</v>
      </c>
      <c r="M71" s="742" t="b">
        <f>M65=M70</f>
        <v>1</v>
      </c>
      <c r="O71" s="742" t="b">
        <f>O65=O70</f>
        <v>1</v>
      </c>
      <c r="Q71" s="742" t="b">
        <f>Q65=Q70</f>
        <v>1</v>
      </c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368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368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368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368"/>
      <c r="BN71" s="42"/>
      <c r="BO71" s="42"/>
    </row>
  </sheetData>
  <phoneticPr fontId="3" type="noConversion"/>
  <conditionalFormatting sqref="F3:F46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50 H50 J50 L50 N50 P50 R50 F58 H58 J58 L58 N58 P58 R58 F65 H65 J65 L65 N65 P65 R65">
    <cfRule type="cellIs" dxfId="9" priority="7" operator="lessThan">
      <formula>-0.1</formula>
    </cfRule>
    <cfRule type="cellIs" dxfId="8" priority="8" operator="greaterThan">
      <formula>0.1</formula>
    </cfRule>
  </conditionalFormatting>
  <conditionalFormatting sqref="H3:H46 J3:J46 L3:L46 N3:N46 P3:P46 R3:R46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U3:V46 X3:Y46 AA3:AB46 AD3:AE46 AG3:AH46 AJ3:AK46 AM3:AN46 AP3:AQ46 AS3:AT46 AV3:AW46 AY3:AZ46 BB3:BC46 BE3:BF46 BH3:BI46 BK3:BL46 BN3:BO46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U50:V50 X50:Y50 AA50:AB50 AD50:AE50 AG50:AH50 AJ50:AK50 AM50:AN50 AP50:AQ50 AS50:AT50 AV50:AW50 AY50:AZ50 BB50:BC50 BE50:BF50 BH50:BI50 BK50:BL50 BN50:BO50 U58:V58 X58:Y58 AA58:AB58 AD58:AE58 AG58:AH58 AJ58:AK58 AM58:AN58 AP58:AQ58 AS58:AT58 AV58:AW58 AY58:AZ58 BB58:BC58 BE58:BF58 BH58:BI58 BK58:BL58 BN58:BO58 U65:V65 X65:Y65 AA65:AB65 AD65:AE65 AG65:AH65 AJ65:AK65 AM65:AN65 AP65:AQ65 AS65:AT65 AV65:AW65 AY65:AZ65 BB65:BC65 BE65:BF65 BH65:BI65 BK65:BL65 BN65:BO65">
    <cfRule type="cellIs" dxfId="3" priority="11" operator="lessThan">
      <formula>-0.1</formula>
    </cfRule>
    <cfRule type="cellIs" dxfId="2" priority="12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Q120"/>
  <sheetViews>
    <sheetView showGridLines="0" view="pageBreakPreview" zoomScale="115" zoomScaleNormal="100" zoomScaleSheetLayoutView="115" workbookViewId="0">
      <pane xSplit="2" ySplit="2" topLeftCell="C33" activePane="bottomRight" state="frozen"/>
      <selection pane="topRight" activeCell="B1" sqref="B1"/>
      <selection pane="bottomLeft" activeCell="A2" sqref="A2"/>
      <selection pane="bottomRight" activeCell="H52" sqref="H52"/>
    </sheetView>
  </sheetViews>
  <sheetFormatPr defaultColWidth="8.7265625" defaultRowHeight="16.25" customHeight="1" outlineLevelRow="1"/>
  <cols>
    <col min="1" max="2" width="14.1796875" style="123" customWidth="1"/>
    <col min="3" max="4" width="9.1796875" style="745" customWidth="1"/>
    <col min="5" max="5" width="5.7265625" style="746" customWidth="1"/>
    <col min="6" max="6" width="9.1796875" style="745" customWidth="1"/>
    <col min="7" max="7" width="5.7265625" style="746" customWidth="1"/>
    <col min="8" max="8" width="9.1796875" style="745" customWidth="1"/>
    <col min="9" max="9" width="5.7265625" style="746" customWidth="1"/>
    <col min="10" max="10" width="9.1796875" style="745" customWidth="1"/>
    <col min="11" max="11" width="5.7265625" style="746" customWidth="1"/>
    <col min="12" max="12" width="9.1796875" style="745" customWidth="1"/>
    <col min="13" max="13" width="5.7265625" style="746" customWidth="1"/>
    <col min="14" max="14" width="9.1796875" style="745" customWidth="1"/>
    <col min="15" max="15" width="5.7265625" style="746" customWidth="1"/>
    <col min="16" max="16" width="3.90625" style="123" customWidth="1"/>
    <col min="17" max="17" width="8.7265625" style="932"/>
    <col min="18" max="16384" width="8.7265625" style="123"/>
  </cols>
  <sheetData>
    <row r="1" spans="1:17" ht="16.25" customHeight="1">
      <c r="A1" s="297" t="s">
        <v>310</v>
      </c>
      <c r="B1" s="297"/>
    </row>
    <row r="2" spans="1:17" s="750" customFormat="1" ht="16.25" customHeight="1">
      <c r="A2" s="747" t="s">
        <v>270</v>
      </c>
      <c r="B2" s="748"/>
      <c r="C2" s="748">
        <v>2017</v>
      </c>
      <c r="D2" s="649">
        <v>2018</v>
      </c>
      <c r="E2" s="749" t="s">
        <v>5</v>
      </c>
      <c r="F2" s="649">
        <v>2019</v>
      </c>
      <c r="G2" s="749" t="s">
        <v>5</v>
      </c>
      <c r="H2" s="649">
        <v>2020</v>
      </c>
      <c r="I2" s="749" t="s">
        <v>5</v>
      </c>
      <c r="J2" s="649">
        <v>2021</v>
      </c>
      <c r="K2" s="749" t="s">
        <v>5</v>
      </c>
      <c r="L2" s="649">
        <v>2022</v>
      </c>
      <c r="M2" s="749" t="s">
        <v>5</v>
      </c>
      <c r="N2" s="649">
        <v>2023</v>
      </c>
      <c r="O2" s="749" t="s">
        <v>5</v>
      </c>
      <c r="Q2" s="933"/>
    </row>
    <row r="3" spans="1:17" s="297" customFormat="1" ht="16.25" customHeight="1">
      <c r="A3" s="751" t="s">
        <v>314</v>
      </c>
      <c r="B3" s="751" t="s">
        <v>29</v>
      </c>
      <c r="C3" s="752">
        <v>34870.000000000007</v>
      </c>
      <c r="D3" s="753">
        <v>47482</v>
      </c>
      <c r="E3" s="754">
        <f>D3/C3-1</f>
        <v>0.36168626326355002</v>
      </c>
      <c r="F3" s="753">
        <v>81133</v>
      </c>
      <c r="G3" s="754">
        <f>F3/D3-1</f>
        <v>0.70871066930626347</v>
      </c>
      <c r="H3" s="753">
        <v>76461</v>
      </c>
      <c r="I3" s="754">
        <f>H3/F3-1</f>
        <v>-5.7584460084059486E-2</v>
      </c>
      <c r="J3" s="753">
        <v>100596</v>
      </c>
      <c r="K3" s="754">
        <f>J3/H3-1</f>
        <v>0.31565111625534592</v>
      </c>
      <c r="L3" s="753">
        <v>141803</v>
      </c>
      <c r="M3" s="754">
        <f>L3/J3-1</f>
        <v>0.40962861346375612</v>
      </c>
      <c r="N3" s="753">
        <f>'SG&amp;A_Quarterly'!BC3+'SG&amp;A_Quarterly'!BF3+'SG&amp;A_Quarterly'!BI3+'SG&amp;A_Quarterly'!BL3</f>
        <v>180123</v>
      </c>
      <c r="O3" s="754">
        <f>N3/L3-1</f>
        <v>0.27023405710739556</v>
      </c>
      <c r="Q3" s="934"/>
    </row>
    <row r="4" spans="1:17" s="297" customFormat="1" ht="16.25" customHeight="1">
      <c r="A4" s="755" t="s">
        <v>94</v>
      </c>
      <c r="B4" s="756" t="s">
        <v>95</v>
      </c>
      <c r="C4" s="757">
        <v>4405.8180000000002</v>
      </c>
      <c r="D4" s="757">
        <v>6188.9480000000003</v>
      </c>
      <c r="E4" s="758">
        <f>D4/C4-1</f>
        <v>0.40472166576104596</v>
      </c>
      <c r="F4" s="757">
        <v>7740.0239999999994</v>
      </c>
      <c r="G4" s="758">
        <f>F4/D4-1</f>
        <v>0.25062029928188112</v>
      </c>
      <c r="H4" s="757">
        <v>8366.6479999999992</v>
      </c>
      <c r="I4" s="758">
        <f>H4/F4-1</f>
        <v>8.0958922091197705E-2</v>
      </c>
      <c r="J4" s="757">
        <v>9137.4449999999997</v>
      </c>
      <c r="K4" s="758">
        <f>J4/H4-1</f>
        <v>9.2127337017166244E-2</v>
      </c>
      <c r="L4" s="757">
        <v>10022.963778000001</v>
      </c>
      <c r="M4" s="758">
        <f>L4/J4-1</f>
        <v>9.6910983103044801E-2</v>
      </c>
      <c r="N4" s="757">
        <v>9671.0910000000003</v>
      </c>
      <c r="O4" s="758">
        <f>N4/L4-1</f>
        <v>-3.5106659646156446E-2</v>
      </c>
      <c r="Q4" s="934"/>
    </row>
    <row r="5" spans="1:17" s="297" customFormat="1" ht="16.25" customHeight="1">
      <c r="A5" s="759" t="s">
        <v>316</v>
      </c>
      <c r="B5" s="759" t="s">
        <v>164</v>
      </c>
      <c r="C5" s="760">
        <f>IFERROR(C4/C$3,)</f>
        <v>0.12634981359334668</v>
      </c>
      <c r="D5" s="760">
        <f>IFERROR(D4/D$3,)</f>
        <v>0.13034303525546523</v>
      </c>
      <c r="E5" s="758"/>
      <c r="F5" s="760">
        <f>IFERROR(F4/F$3,)</f>
        <v>9.5399208706691468E-2</v>
      </c>
      <c r="G5" s="758"/>
      <c r="H5" s="760">
        <f>IFERROR(H4/H$3,)</f>
        <v>0.10942373236028824</v>
      </c>
      <c r="I5" s="758"/>
      <c r="J5" s="760">
        <f>IFERROR(J4/J$3,)</f>
        <v>9.0833084814505541E-2</v>
      </c>
      <c r="K5" s="758"/>
      <c r="L5" s="760">
        <f>IFERROR(L4/L$3,)</f>
        <v>7.068231122049605E-2</v>
      </c>
      <c r="M5" s="758"/>
      <c r="N5" s="760">
        <f>IFERROR(N4/N$3,)</f>
        <v>5.3691594077380458E-2</v>
      </c>
      <c r="O5" s="758"/>
      <c r="Q5" s="934"/>
    </row>
    <row r="6" spans="1:17" s="297" customFormat="1" ht="16.25" customHeight="1">
      <c r="A6" s="756" t="s">
        <v>105</v>
      </c>
      <c r="B6" s="756" t="s">
        <v>307</v>
      </c>
      <c r="C6" s="757">
        <v>1527.058</v>
      </c>
      <c r="D6" s="757">
        <v>1528.768</v>
      </c>
      <c r="E6" s="758">
        <f>D6/C6-1</f>
        <v>1.1198002957319986E-3</v>
      </c>
      <c r="F6" s="757">
        <v>1923.598</v>
      </c>
      <c r="G6" s="758">
        <f>F6/D6-1</f>
        <v>0.25826678737388531</v>
      </c>
      <c r="H6" s="757">
        <v>3115.05</v>
      </c>
      <c r="I6" s="758">
        <f>H6/F6-1</f>
        <v>0.61938721084135051</v>
      </c>
      <c r="J6" s="757">
        <v>4700.5929999999998</v>
      </c>
      <c r="K6" s="758">
        <f>J6/H6-1</f>
        <v>0.50899439816375325</v>
      </c>
      <c r="L6" s="757">
        <v>4429.7771059999995</v>
      </c>
      <c r="M6" s="758">
        <f>L6/J6-1</f>
        <v>-5.7613133917359005E-2</v>
      </c>
      <c r="N6" s="757">
        <v>9200.643</v>
      </c>
      <c r="O6" s="758">
        <f>N6/L6-1</f>
        <v>1.0769990859219547</v>
      </c>
      <c r="Q6" s="934"/>
    </row>
    <row r="7" spans="1:17" s="297" customFormat="1" ht="16.25" customHeight="1">
      <c r="A7" s="759" t="s">
        <v>316</v>
      </c>
      <c r="B7" s="759" t="s">
        <v>164</v>
      </c>
      <c r="C7" s="760">
        <f>IFERROR(C6/C$3,)</f>
        <v>4.3792887869228553E-2</v>
      </c>
      <c r="D7" s="760">
        <f>IFERROR(D6/D$3,)</f>
        <v>3.2196790362663749E-2</v>
      </c>
      <c r="E7" s="758"/>
      <c r="F7" s="760">
        <f>IFERROR(F6/F$3,)</f>
        <v>2.370919354639912E-2</v>
      </c>
      <c r="G7" s="758"/>
      <c r="H7" s="760">
        <f>IFERROR(H6/H$3,)</f>
        <v>4.0740377447326087E-2</v>
      </c>
      <c r="I7" s="758"/>
      <c r="J7" s="760">
        <f>IFERROR(J6/J$3,)</f>
        <v>4.6727434490436995E-2</v>
      </c>
      <c r="K7" s="758"/>
      <c r="L7" s="760">
        <f>IFERROR(L6/L$3,)</f>
        <v>3.123895196857612E-2</v>
      </c>
      <c r="M7" s="758"/>
      <c r="N7" s="929">
        <f t="shared" ref="N7" si="0">IFERROR(N6/N$3,)</f>
        <v>5.1079778817807835E-2</v>
      </c>
      <c r="O7" s="758"/>
      <c r="Q7" s="934"/>
    </row>
    <row r="8" spans="1:17" s="297" customFormat="1" ht="16.25" customHeight="1">
      <c r="A8" s="756" t="s">
        <v>108</v>
      </c>
      <c r="B8" s="756" t="s">
        <v>130</v>
      </c>
      <c r="C8" s="757">
        <v>1312.066</v>
      </c>
      <c r="D8" s="757">
        <v>1347.8890000000001</v>
      </c>
      <c r="E8" s="758">
        <f>D8/C8-1</f>
        <v>2.7302742392532053E-2</v>
      </c>
      <c r="F8" s="757">
        <v>2343.8130000000001</v>
      </c>
      <c r="G8" s="758">
        <f>F8/D8-1</f>
        <v>0.73887686597338487</v>
      </c>
      <c r="H8" s="757">
        <v>840.21799999999985</v>
      </c>
      <c r="I8" s="758">
        <f>H8/F8-1</f>
        <v>-0.64151662269984855</v>
      </c>
      <c r="J8" s="757">
        <v>4215.0730000000003</v>
      </c>
      <c r="K8" s="758">
        <f>J8/H8-1</f>
        <v>4.0166421095477611</v>
      </c>
      <c r="L8" s="757">
        <v>5914.1873810000006</v>
      </c>
      <c r="M8" s="758">
        <f>L8/J8-1</f>
        <v>0.40310437826343692</v>
      </c>
      <c r="N8" s="757">
        <v>9029.7379999999994</v>
      </c>
      <c r="O8" s="758">
        <f>N8/L8-1</f>
        <v>0.52679267975327582</v>
      </c>
      <c r="Q8" s="934"/>
    </row>
    <row r="9" spans="1:17" s="297" customFormat="1" ht="16.25" customHeight="1">
      <c r="A9" s="759" t="s">
        <v>316</v>
      </c>
      <c r="B9" s="759" t="s">
        <v>164</v>
      </c>
      <c r="C9" s="760">
        <f>IFERROR(C8/C$3,)</f>
        <v>3.76273587611127E-2</v>
      </c>
      <c r="D9" s="760">
        <f>IFERROR(D8/D$3,)</f>
        <v>2.8387367844656924E-2</v>
      </c>
      <c r="E9" s="758"/>
      <c r="F9" s="760">
        <f>IFERROR(F8/F$3,)</f>
        <v>2.8888528712114676E-2</v>
      </c>
      <c r="G9" s="758"/>
      <c r="H9" s="760">
        <f>IFERROR(H8/H$3,)</f>
        <v>1.0988843985822836E-2</v>
      </c>
      <c r="I9" s="758"/>
      <c r="J9" s="760">
        <f>IFERROR(J8/J$3,)</f>
        <v>4.1901000039763013E-2</v>
      </c>
      <c r="K9" s="758"/>
      <c r="L9" s="760">
        <f>IFERROR(L8/L$3,)</f>
        <v>4.1707068122677243E-2</v>
      </c>
      <c r="M9" s="758"/>
      <c r="N9" s="929">
        <f t="shared" ref="N9" si="1">IFERROR(N8/N$3,)</f>
        <v>5.0130954958556094E-2</v>
      </c>
      <c r="O9" s="758"/>
      <c r="Q9" s="934"/>
    </row>
    <row r="10" spans="1:17" s="297" customFormat="1" ht="16.25" customHeight="1">
      <c r="A10" s="761" t="s">
        <v>303</v>
      </c>
      <c r="B10" s="761" t="s">
        <v>131</v>
      </c>
      <c r="C10" s="762">
        <v>1381.8040000000001</v>
      </c>
      <c r="D10" s="762">
        <v>1647.8549999999998</v>
      </c>
      <c r="E10" s="763">
        <f>D10/C10-1</f>
        <v>0.19253888395170349</v>
      </c>
      <c r="F10" s="762">
        <v>2540.9119999999998</v>
      </c>
      <c r="G10" s="763">
        <f>F10/D10-1</f>
        <v>0.54195120323086687</v>
      </c>
      <c r="H10" s="762">
        <v>2825.7939999999999</v>
      </c>
      <c r="I10" s="763">
        <f>H10/F10-1</f>
        <v>0.11211801117079223</v>
      </c>
      <c r="J10" s="762">
        <v>2264.7820000000002</v>
      </c>
      <c r="K10" s="763">
        <f>J10/H10-1</f>
        <v>-0.19853251864785604</v>
      </c>
      <c r="L10" s="762">
        <v>6676.4098190000004</v>
      </c>
      <c r="M10" s="763">
        <f>L10/J10-1</f>
        <v>1.9479260339405737</v>
      </c>
      <c r="N10" s="762">
        <v>7499.3389999999999</v>
      </c>
      <c r="O10" s="763">
        <f>N10/L10-1</f>
        <v>0.12325923712143516</v>
      </c>
      <c r="Q10" s="934"/>
    </row>
    <row r="11" spans="1:17" s="297" customFormat="1" ht="16.25" customHeight="1">
      <c r="A11" s="764" t="s">
        <v>316</v>
      </c>
      <c r="B11" s="764" t="s">
        <v>164</v>
      </c>
      <c r="C11" s="765">
        <f>IFERROR(C10/C$3,)</f>
        <v>3.9627301405219383E-2</v>
      </c>
      <c r="D11" s="765">
        <f>IFERROR(D10/D$3,)</f>
        <v>3.4704835516616822E-2</v>
      </c>
      <c r="E11" s="763"/>
      <c r="F11" s="765">
        <f>IFERROR(F10/F$3,)</f>
        <v>3.131786079646999E-2</v>
      </c>
      <c r="G11" s="763"/>
      <c r="H11" s="765">
        <f>IFERROR(H10/H$3,)</f>
        <v>3.6957324649167546E-2</v>
      </c>
      <c r="I11" s="763"/>
      <c r="J11" s="765">
        <f>IFERROR(J10/J$3,)</f>
        <v>2.2513638713268919E-2</v>
      </c>
      <c r="K11" s="763"/>
      <c r="L11" s="765">
        <f>IFERROR(L10/L$3,)</f>
        <v>4.7082288943111221E-2</v>
      </c>
      <c r="M11" s="763"/>
      <c r="N11" s="930">
        <f t="shared" ref="N11" si="2">IFERROR(N10/N$3,)</f>
        <v>4.1634544172593171E-2</v>
      </c>
      <c r="O11" s="763"/>
      <c r="Q11" s="934"/>
    </row>
    <row r="12" spans="1:17" s="297" customFormat="1" ht="16.25" customHeight="1">
      <c r="A12" s="761" t="s">
        <v>294</v>
      </c>
      <c r="B12" s="761" t="s">
        <v>305</v>
      </c>
      <c r="C12" s="762">
        <v>1131.7339999999999</v>
      </c>
      <c r="D12" s="762">
        <v>1599.3979999999999</v>
      </c>
      <c r="E12" s="763">
        <f>D12/C12-1</f>
        <v>0.41322784329179818</v>
      </c>
      <c r="F12" s="762">
        <v>1908.2040000000002</v>
      </c>
      <c r="G12" s="763">
        <f>F12/D12-1</f>
        <v>0.19307639499361651</v>
      </c>
      <c r="H12" s="762">
        <v>926.50200000000007</v>
      </c>
      <c r="I12" s="763">
        <f>H12/F12-1</f>
        <v>-0.5144638623543395</v>
      </c>
      <c r="J12" s="762">
        <v>714.71399999999994</v>
      </c>
      <c r="K12" s="763">
        <f>J12/H12-1</f>
        <v>-0.22858882117901536</v>
      </c>
      <c r="L12" s="762">
        <v>3826.2594979999994</v>
      </c>
      <c r="M12" s="763">
        <f>L12/J12-1</f>
        <v>4.3535533066373402</v>
      </c>
      <c r="N12" s="762">
        <v>3195.529</v>
      </c>
      <c r="O12" s="763">
        <f>N12/L12-1</f>
        <v>-0.16484258277037522</v>
      </c>
      <c r="Q12" s="934"/>
    </row>
    <row r="13" spans="1:17" s="297" customFormat="1" ht="16.25" customHeight="1">
      <c r="A13" s="764" t="s">
        <v>316</v>
      </c>
      <c r="B13" s="764" t="s">
        <v>164</v>
      </c>
      <c r="C13" s="765">
        <f>IFERROR(C12/C$3,)</f>
        <v>3.2455807284198446E-2</v>
      </c>
      <c r="D13" s="765">
        <f>IFERROR(D12/D$3,)</f>
        <v>3.368430141948528E-2</v>
      </c>
      <c r="E13" s="763"/>
      <c r="F13" s="765">
        <f>IFERROR(F12/F$3,)</f>
        <v>2.3519455708527974E-2</v>
      </c>
      <c r="G13" s="763"/>
      <c r="H13" s="765">
        <f>IFERROR(H12/H$3,)</f>
        <v>1.2117314709459726E-2</v>
      </c>
      <c r="I13" s="763"/>
      <c r="J13" s="765">
        <f>IFERROR(J12/J$3,)</f>
        <v>7.104795419300966E-3</v>
      </c>
      <c r="K13" s="763"/>
      <c r="L13" s="765">
        <f>IFERROR(L12/L$3,)</f>
        <v>2.6982923478346715E-2</v>
      </c>
      <c r="M13" s="763"/>
      <c r="N13" s="930">
        <f t="shared" ref="N13" si="3">IFERROR(N12/N$3,)</f>
        <v>1.7740815997956953E-2</v>
      </c>
      <c r="O13" s="763"/>
      <c r="Q13" s="934"/>
    </row>
    <row r="14" spans="1:17" s="297" customFormat="1" ht="16.25" customHeight="1">
      <c r="A14" s="761" t="s">
        <v>102</v>
      </c>
      <c r="B14" s="761" t="s">
        <v>103</v>
      </c>
      <c r="C14" s="762">
        <v>187.054</v>
      </c>
      <c r="D14" s="762">
        <v>472.65399999999994</v>
      </c>
      <c r="E14" s="763">
        <f>D14/C14-1</f>
        <v>1.5268318239652716</v>
      </c>
      <c r="F14" s="762">
        <v>665.14400000000001</v>
      </c>
      <c r="G14" s="763">
        <f>F14/D14-1</f>
        <v>0.4072535089092657</v>
      </c>
      <c r="H14" s="762">
        <v>739.63800000000003</v>
      </c>
      <c r="I14" s="763">
        <f>H14/F14-1</f>
        <v>0.11199680069278228</v>
      </c>
      <c r="J14" s="762">
        <v>956.85199999999998</v>
      </c>
      <c r="K14" s="763">
        <f>J14/H14-1</f>
        <v>0.29367609560352492</v>
      </c>
      <c r="L14" s="762">
        <v>1430.1504489999998</v>
      </c>
      <c r="M14" s="763">
        <f>L14/J14-1</f>
        <v>0.49464122873756833</v>
      </c>
      <c r="N14" s="762">
        <v>1972.473</v>
      </c>
      <c r="O14" s="763">
        <f>N14/L14-1</f>
        <v>0.37920664317464436</v>
      </c>
      <c r="Q14" s="934"/>
    </row>
    <row r="15" spans="1:17" s="297" customFormat="1" ht="16.25" customHeight="1">
      <c r="A15" s="764" t="s">
        <v>316</v>
      </c>
      <c r="B15" s="764" t="s">
        <v>164</v>
      </c>
      <c r="C15" s="765">
        <f>IFERROR(C14/C$3,)</f>
        <v>5.3643246343561789E-3</v>
      </c>
      <c r="D15" s="765">
        <f>IFERROR(D14/D$3,)</f>
        <v>9.954382713449306E-3</v>
      </c>
      <c r="E15" s="763"/>
      <c r="F15" s="765">
        <f>IFERROR(F14/F$3,)</f>
        <v>8.1981930903578075E-3</v>
      </c>
      <c r="G15" s="763"/>
      <c r="H15" s="765">
        <f>IFERROR(H14/H$3,)</f>
        <v>9.673402126574332E-3</v>
      </c>
      <c r="I15" s="763"/>
      <c r="J15" s="765">
        <f>IFERROR(J14/J$3,)</f>
        <v>9.5118294962026322E-3</v>
      </c>
      <c r="K15" s="763"/>
      <c r="L15" s="765">
        <f>IFERROR(L14/L$3,)</f>
        <v>1.0085473854572891E-2</v>
      </c>
      <c r="M15" s="763"/>
      <c r="N15" s="930">
        <f t="shared" ref="N15" si="4">IFERROR(N14/N$3,)</f>
        <v>1.0950700354757582E-2</v>
      </c>
      <c r="O15" s="763"/>
      <c r="Q15" s="934"/>
    </row>
    <row r="16" spans="1:17" s="297" customFormat="1" ht="16.25" customHeight="1">
      <c r="A16" s="761" t="s">
        <v>99</v>
      </c>
      <c r="B16" s="761" t="s">
        <v>122</v>
      </c>
      <c r="C16" s="762">
        <v>501.255</v>
      </c>
      <c r="D16" s="762">
        <v>664.06700000000001</v>
      </c>
      <c r="E16" s="763">
        <f>D16/C16-1</f>
        <v>0.32480873008748046</v>
      </c>
      <c r="F16" s="762">
        <v>910.00299999999993</v>
      </c>
      <c r="G16" s="763">
        <f>F16/D16-1</f>
        <v>0.37034817269944131</v>
      </c>
      <c r="H16" s="762">
        <v>840.827</v>
      </c>
      <c r="I16" s="763">
        <f>H16/F16-1</f>
        <v>-7.6017331810993904E-2</v>
      </c>
      <c r="J16" s="762">
        <v>1084.4470000000001</v>
      </c>
      <c r="K16" s="763">
        <f>J16/H16-1</f>
        <v>0.2897385550178575</v>
      </c>
      <c r="L16" s="762">
        <v>1591.4305330000002</v>
      </c>
      <c r="M16" s="763">
        <f>L16/J16-1</f>
        <v>0.46750420536918824</v>
      </c>
      <c r="N16" s="762">
        <v>1434.36</v>
      </c>
      <c r="O16" s="763">
        <f>N16/L16-1</f>
        <v>-9.8697699800887384E-2</v>
      </c>
      <c r="Q16" s="934"/>
    </row>
    <row r="17" spans="1:17" s="297" customFormat="1" ht="16.25" customHeight="1">
      <c r="A17" s="764" t="s">
        <v>316</v>
      </c>
      <c r="B17" s="764" t="s">
        <v>164</v>
      </c>
      <c r="C17" s="765">
        <f>IFERROR(C16/C$3,)</f>
        <v>1.4374964152566673E-2</v>
      </c>
      <c r="D17" s="765">
        <f>IFERROR(D16/D$3,)</f>
        <v>1.3985657722926583E-2</v>
      </c>
      <c r="E17" s="763"/>
      <c r="F17" s="765">
        <f>IFERROR(F16/F$3,)</f>
        <v>1.1216188234134075E-2</v>
      </c>
      <c r="G17" s="763"/>
      <c r="H17" s="765">
        <f>IFERROR(H16/H$3,)</f>
        <v>1.0996808830645688E-2</v>
      </c>
      <c r="I17" s="763"/>
      <c r="J17" s="765">
        <f>IFERROR(J16/J$3,)</f>
        <v>1.0780219889458827E-2</v>
      </c>
      <c r="K17" s="763"/>
      <c r="L17" s="765">
        <f>IFERROR(L16/L$3,)</f>
        <v>1.1222826971220639E-2</v>
      </c>
      <c r="M17" s="763"/>
      <c r="N17" s="930">
        <f t="shared" ref="N17" si="5">IFERROR(N16/N$3,)</f>
        <v>7.9632251294948445E-3</v>
      </c>
      <c r="O17" s="763"/>
      <c r="Q17" s="934"/>
    </row>
    <row r="18" spans="1:17" s="718" customFormat="1" ht="16.25" customHeight="1">
      <c r="A18" s="761" t="s">
        <v>306</v>
      </c>
      <c r="B18" s="761" t="s">
        <v>111</v>
      </c>
      <c r="C18" s="762">
        <v>278.92200000000003</v>
      </c>
      <c r="D18" s="762">
        <v>707.80200000000002</v>
      </c>
      <c r="E18" s="763">
        <f>D18/C18-1</f>
        <v>1.5376341772968787</v>
      </c>
      <c r="F18" s="762">
        <v>706.80700000000002</v>
      </c>
      <c r="G18" s="763">
        <f>F18/D18-1</f>
        <v>-1.405760368012543E-3</v>
      </c>
      <c r="H18" s="762">
        <v>537.25799999999992</v>
      </c>
      <c r="I18" s="763">
        <f>H18/F18-1</f>
        <v>-0.2398801936030629</v>
      </c>
      <c r="J18" s="762">
        <v>513.26400000000001</v>
      </c>
      <c r="K18" s="763">
        <f>J18/H18-1</f>
        <v>-4.466010743441684E-2</v>
      </c>
      <c r="L18" s="762">
        <v>1159.7526730000002</v>
      </c>
      <c r="M18" s="763">
        <f>L18/J18-1</f>
        <v>1.259563641712647</v>
      </c>
      <c r="N18" s="762">
        <v>1046.046</v>
      </c>
      <c r="O18" s="763">
        <f>N18/L18-1</f>
        <v>-9.8043898192420986E-2</v>
      </c>
      <c r="Q18" s="934"/>
    </row>
    <row r="19" spans="1:17" s="297" customFormat="1" ht="16.25" customHeight="1">
      <c r="A19" s="764" t="s">
        <v>316</v>
      </c>
      <c r="B19" s="764" t="s">
        <v>164</v>
      </c>
      <c r="C19" s="765">
        <f>IFERROR(C18/C$3,)</f>
        <v>7.9989102380269555E-3</v>
      </c>
      <c r="D19" s="765">
        <f>IFERROR(D18/D$3,)</f>
        <v>1.4906743608104124E-2</v>
      </c>
      <c r="E19" s="763"/>
      <c r="F19" s="765">
        <f>IFERROR(F18/F$3,)</f>
        <v>8.7117079363514226E-3</v>
      </c>
      <c r="G19" s="763"/>
      <c r="H19" s="765">
        <f>IFERROR(H18/H$3,)</f>
        <v>7.0265625613057624E-3</v>
      </c>
      <c r="I19" s="763"/>
      <c r="J19" s="765">
        <f>IFERROR(J18/J$3,)</f>
        <v>5.102230704998211E-3</v>
      </c>
      <c r="K19" s="763"/>
      <c r="L19" s="765">
        <f>IFERROR(L18/L$3,)</f>
        <v>8.1786187386726668E-3</v>
      </c>
      <c r="M19" s="763"/>
      <c r="N19" s="930">
        <f t="shared" ref="N19" si="6">IFERROR(N18/N$3,)</f>
        <v>5.807398277843474E-3</v>
      </c>
      <c r="O19" s="763"/>
      <c r="Q19" s="934"/>
    </row>
    <row r="20" spans="1:17" ht="16.25" customHeight="1">
      <c r="A20" s="766" t="s">
        <v>315</v>
      </c>
      <c r="B20" s="766" t="s">
        <v>129</v>
      </c>
      <c r="C20" s="767">
        <f>SUM(C22:C44)</f>
        <v>2553.4389999999999</v>
      </c>
      <c r="D20" s="767">
        <f>SUM(D22:D44)</f>
        <v>3113.741</v>
      </c>
      <c r="E20" s="656">
        <f>D20/C20-1</f>
        <v>0.21943034472333212</v>
      </c>
      <c r="F20" s="767">
        <f>SUM(F22:F44)</f>
        <v>3457.0810000000001</v>
      </c>
      <c r="G20" s="656">
        <f>F20/D20-1</f>
        <v>0.1102660754378737</v>
      </c>
      <c r="H20" s="767">
        <f>SUM(H22:H44)</f>
        <v>2158.752</v>
      </c>
      <c r="I20" s="656">
        <f>H20/F20-1</f>
        <v>-0.37555643041051112</v>
      </c>
      <c r="J20" s="767">
        <f>SUM(J22:J44)</f>
        <v>2552.7730000000001</v>
      </c>
      <c r="K20" s="656">
        <f>J20/H20-1</f>
        <v>0.18252258712441272</v>
      </c>
      <c r="L20" s="767">
        <f>SUM(L22:L44)</f>
        <v>4239.8851189999996</v>
      </c>
      <c r="M20" s="656">
        <f>L20/J20-1</f>
        <v>0.66089390596030251</v>
      </c>
      <c r="N20" s="767">
        <f>SUM(N22:N44)</f>
        <v>7777.462999999997</v>
      </c>
      <c r="O20" s="656">
        <f>N20/L20-1</f>
        <v>0.83435701244526994</v>
      </c>
      <c r="Q20" s="934"/>
    </row>
    <row r="21" spans="1:17" s="297" customFormat="1" ht="16.25" customHeight="1">
      <c r="A21" s="768" t="s">
        <v>316</v>
      </c>
      <c r="B21" s="768" t="s">
        <v>164</v>
      </c>
      <c r="C21" s="769">
        <f>IFERROR(C20/C$3,)</f>
        <v>7.3227387439059349E-2</v>
      </c>
      <c r="D21" s="769">
        <f>IFERROR(D20/D$3,)</f>
        <v>6.5577292447664373E-2</v>
      </c>
      <c r="E21" s="656"/>
      <c r="F21" s="769">
        <f>IFERROR(F20/F$3,)</f>
        <v>4.2610047699456449E-2</v>
      </c>
      <c r="G21" s="656"/>
      <c r="H21" s="769">
        <f>IFERROR(H20/H$3,)</f>
        <v>2.8233373876878409E-2</v>
      </c>
      <c r="I21" s="656"/>
      <c r="J21" s="769">
        <f>IFERROR(J20/J$3,)</f>
        <v>2.5376486142590166E-2</v>
      </c>
      <c r="K21" s="656"/>
      <c r="L21" s="769">
        <f>IFERROR(L20/L$3,)</f>
        <v>2.9899826653878969E-2</v>
      </c>
      <c r="M21" s="656"/>
      <c r="N21" s="931">
        <f t="shared" ref="N21" si="7">IFERROR(N20/N$3,)</f>
        <v>4.3178622385814124E-2</v>
      </c>
      <c r="O21" s="656"/>
      <c r="Q21" s="934"/>
    </row>
    <row r="22" spans="1:17" ht="16.25" customHeight="1" outlineLevel="1">
      <c r="A22" s="766" t="s">
        <v>98</v>
      </c>
      <c r="B22" s="766" t="s">
        <v>274</v>
      </c>
      <c r="C22" s="767">
        <v>358.15199999999999</v>
      </c>
      <c r="D22" s="767">
        <v>394.56899999999996</v>
      </c>
      <c r="E22" s="656">
        <f t="shared" ref="E22:E38" si="8">D22/C22-1</f>
        <v>0.10168029216645436</v>
      </c>
      <c r="F22" s="767">
        <v>481.48200000000003</v>
      </c>
      <c r="G22" s="656">
        <f t="shared" ref="G22:G38" si="9">F22/D22-1</f>
        <v>0.22027326019023308</v>
      </c>
      <c r="H22" s="767">
        <v>506.62</v>
      </c>
      <c r="I22" s="656">
        <f>H22/F22-1</f>
        <v>5.2209636081930411E-2</v>
      </c>
      <c r="J22" s="767">
        <v>577.90699999999993</v>
      </c>
      <c r="K22" s="656">
        <f>J22/H22-1</f>
        <v>0.14071098653823366</v>
      </c>
      <c r="L22" s="767">
        <v>787.51774899999998</v>
      </c>
      <c r="M22" s="656">
        <f>L22/J22-1</f>
        <v>0.36270671405606802</v>
      </c>
      <c r="N22" s="767">
        <v>747.37899999999718</v>
      </c>
      <c r="O22" s="656">
        <f>N22/L22-1</f>
        <v>-5.0968691246605524E-2</v>
      </c>
      <c r="Q22" s="934"/>
    </row>
    <row r="23" spans="1:17" ht="16.25" customHeight="1" outlineLevel="1">
      <c r="A23" s="766" t="s">
        <v>275</v>
      </c>
      <c r="B23" s="766" t="s">
        <v>121</v>
      </c>
      <c r="C23" s="767">
        <v>77.647999999999996</v>
      </c>
      <c r="D23" s="767">
        <v>79.814999999999998</v>
      </c>
      <c r="E23" s="656">
        <f t="shared" si="8"/>
        <v>2.7907995054605506E-2</v>
      </c>
      <c r="F23" s="767">
        <v>8.1820000000000004</v>
      </c>
      <c r="G23" s="656">
        <f t="shared" si="9"/>
        <v>-0.89748794086324624</v>
      </c>
      <c r="H23" s="767" t="s">
        <v>30</v>
      </c>
      <c r="I23" s="656" t="s">
        <v>30</v>
      </c>
      <c r="J23" s="767" t="s">
        <v>30</v>
      </c>
      <c r="K23" s="656" t="s">
        <v>30</v>
      </c>
      <c r="L23" s="767" t="s">
        <v>30</v>
      </c>
      <c r="M23" s="656" t="s">
        <v>30</v>
      </c>
      <c r="N23" s="767">
        <v>1528.7190000000001</v>
      </c>
      <c r="O23" s="656" t="s">
        <v>30</v>
      </c>
      <c r="Q23" s="934"/>
    </row>
    <row r="24" spans="1:17" ht="16.25" customHeight="1" outlineLevel="1">
      <c r="A24" s="766" t="s">
        <v>276</v>
      </c>
      <c r="B24" s="766" t="s">
        <v>277</v>
      </c>
      <c r="C24" s="767">
        <v>427.22500000000002</v>
      </c>
      <c r="D24" s="767">
        <v>432.92999999999995</v>
      </c>
      <c r="E24" s="656">
        <f t="shared" si="8"/>
        <v>1.3353619287260532E-2</v>
      </c>
      <c r="F24" s="767">
        <v>398.91499999999996</v>
      </c>
      <c r="G24" s="656">
        <f t="shared" si="9"/>
        <v>-7.8569283717922045E-2</v>
      </c>
      <c r="H24" s="767">
        <v>38.984999999999999</v>
      </c>
      <c r="I24" s="656">
        <f t="shared" ref="I24:I38" si="10">H24/F24-1</f>
        <v>-0.90227241392276547</v>
      </c>
      <c r="J24" s="767">
        <v>7.3679999999999994</v>
      </c>
      <c r="K24" s="656">
        <f t="shared" ref="K24:K38" si="11">J24/H24-1</f>
        <v>-0.81100423239707586</v>
      </c>
      <c r="L24" s="767">
        <v>312.864215</v>
      </c>
      <c r="M24" s="656">
        <f t="shared" ref="M24:M38" si="12">L24/J24-1</f>
        <v>41.462569896851249</v>
      </c>
      <c r="N24" s="767">
        <v>1011.602</v>
      </c>
      <c r="O24" s="656">
        <f t="shared" ref="O24:O38" si="13">N24/L24-1</f>
        <v>2.2333579600978015</v>
      </c>
      <c r="Q24" s="934"/>
    </row>
    <row r="25" spans="1:17" ht="16.25" customHeight="1" outlineLevel="1">
      <c r="A25" s="766" t="s">
        <v>100</v>
      </c>
      <c r="B25" s="766" t="s">
        <v>299</v>
      </c>
      <c r="C25" s="767">
        <v>8.8160000000000007</v>
      </c>
      <c r="D25" s="767">
        <v>19.853999999999999</v>
      </c>
      <c r="E25" s="656">
        <f t="shared" si="8"/>
        <v>1.2520417422867509</v>
      </c>
      <c r="F25" s="767">
        <v>108.90300000000002</v>
      </c>
      <c r="G25" s="656">
        <f t="shared" si="9"/>
        <v>4.4851919008763987</v>
      </c>
      <c r="H25" s="767">
        <v>52.594000000000001</v>
      </c>
      <c r="I25" s="656">
        <f t="shared" si="10"/>
        <v>-0.51705646309100772</v>
      </c>
      <c r="J25" s="767">
        <v>37.125000000000007</v>
      </c>
      <c r="K25" s="656">
        <f t="shared" si="11"/>
        <v>-0.29412100239571037</v>
      </c>
      <c r="L25" s="767">
        <v>58.869181999999995</v>
      </c>
      <c r="M25" s="656">
        <f t="shared" si="12"/>
        <v>0.58570187205387159</v>
      </c>
      <c r="N25" s="767">
        <v>180.05600000000001</v>
      </c>
      <c r="O25" s="656">
        <f t="shared" si="13"/>
        <v>2.058578255767169</v>
      </c>
      <c r="Q25" s="934"/>
    </row>
    <row r="26" spans="1:17" ht="16.25" customHeight="1" outlineLevel="1">
      <c r="A26" s="766" t="s">
        <v>278</v>
      </c>
      <c r="B26" s="766" t="s">
        <v>123</v>
      </c>
      <c r="C26" s="767">
        <v>31.298999999999999</v>
      </c>
      <c r="D26" s="767">
        <v>29.383999999999997</v>
      </c>
      <c r="E26" s="656">
        <f t="shared" si="8"/>
        <v>-6.1184063388606713E-2</v>
      </c>
      <c r="F26" s="767">
        <v>34.828000000000003</v>
      </c>
      <c r="G26" s="656">
        <f t="shared" si="9"/>
        <v>0.1852708957255651</v>
      </c>
      <c r="H26" s="767">
        <v>33.83</v>
      </c>
      <c r="I26" s="656">
        <f t="shared" si="10"/>
        <v>-2.8655105087860511E-2</v>
      </c>
      <c r="J26" s="767">
        <v>35.844000000000001</v>
      </c>
      <c r="K26" s="656">
        <f t="shared" si="11"/>
        <v>5.9532958912208223E-2</v>
      </c>
      <c r="L26" s="767">
        <v>36.580215000000003</v>
      </c>
      <c r="M26" s="656">
        <f t="shared" si="12"/>
        <v>2.0539420823568744E-2</v>
      </c>
      <c r="N26" s="767">
        <v>55.616</v>
      </c>
      <c r="O26" s="656">
        <f t="shared" si="13"/>
        <v>0.52038472163162508</v>
      </c>
      <c r="Q26" s="934"/>
    </row>
    <row r="27" spans="1:17" ht="16.25" customHeight="1" outlineLevel="1">
      <c r="A27" s="766" t="s">
        <v>279</v>
      </c>
      <c r="B27" s="766" t="s">
        <v>124</v>
      </c>
      <c r="C27" s="767">
        <v>29.652999999999999</v>
      </c>
      <c r="D27" s="767">
        <v>79.475999999999999</v>
      </c>
      <c r="E27" s="656">
        <f t="shared" si="8"/>
        <v>1.6802009914679799</v>
      </c>
      <c r="F27" s="767">
        <v>64.050999999999988</v>
      </c>
      <c r="G27" s="656">
        <f t="shared" si="9"/>
        <v>-0.19408374855302246</v>
      </c>
      <c r="H27" s="767">
        <v>58.138000000000005</v>
      </c>
      <c r="I27" s="656">
        <f t="shared" si="10"/>
        <v>-9.2317059842937366E-2</v>
      </c>
      <c r="J27" s="767">
        <v>82.864000000000004</v>
      </c>
      <c r="K27" s="656">
        <f t="shared" si="11"/>
        <v>0.42529842787849592</v>
      </c>
      <c r="L27" s="767">
        <v>134.354623</v>
      </c>
      <c r="M27" s="656">
        <f t="shared" si="12"/>
        <v>0.62138712830662279</v>
      </c>
      <c r="N27" s="767">
        <v>150.208</v>
      </c>
      <c r="O27" s="656">
        <f t="shared" si="13"/>
        <v>0.1179965128553857</v>
      </c>
      <c r="Q27" s="934"/>
    </row>
    <row r="28" spans="1:17" ht="16.25" customHeight="1" outlineLevel="1">
      <c r="A28" s="766" t="s">
        <v>101</v>
      </c>
      <c r="B28" s="766" t="s">
        <v>300</v>
      </c>
      <c r="C28" s="767">
        <v>34.83</v>
      </c>
      <c r="D28" s="767">
        <v>187.953</v>
      </c>
      <c r="E28" s="656">
        <f t="shared" si="8"/>
        <v>4.3962962962962964</v>
      </c>
      <c r="F28" s="767">
        <v>175.70699999999999</v>
      </c>
      <c r="G28" s="656">
        <f t="shared" si="9"/>
        <v>-6.5154586518970214E-2</v>
      </c>
      <c r="H28" s="767">
        <v>194.363</v>
      </c>
      <c r="I28" s="656">
        <f t="shared" si="10"/>
        <v>0.10617676017460886</v>
      </c>
      <c r="J28" s="767">
        <v>180.71099999999998</v>
      </c>
      <c r="K28" s="656">
        <f t="shared" si="11"/>
        <v>-7.0239706116904999E-2</v>
      </c>
      <c r="L28" s="767">
        <v>375.00891499999994</v>
      </c>
      <c r="M28" s="656">
        <f t="shared" si="12"/>
        <v>1.0751858768973666</v>
      </c>
      <c r="N28" s="767">
        <v>418.02100000000002</v>
      </c>
      <c r="O28" s="656">
        <f t="shared" si="13"/>
        <v>0.11469616662313231</v>
      </c>
      <c r="Q28" s="934"/>
    </row>
    <row r="29" spans="1:17" ht="16.25" customHeight="1" outlineLevel="1">
      <c r="A29" s="766" t="s">
        <v>127</v>
      </c>
      <c r="B29" s="766" t="s">
        <v>104</v>
      </c>
      <c r="C29" s="767">
        <v>343.93</v>
      </c>
      <c r="D29" s="767">
        <v>196.27600000000001</v>
      </c>
      <c r="E29" s="656">
        <f t="shared" si="8"/>
        <v>-0.42931410461431108</v>
      </c>
      <c r="F29" s="767">
        <v>63.287999999999997</v>
      </c>
      <c r="G29" s="656">
        <f t="shared" si="9"/>
        <v>-0.67755609447920273</v>
      </c>
      <c r="H29" s="767">
        <v>11.507</v>
      </c>
      <c r="I29" s="656">
        <f t="shared" si="10"/>
        <v>-0.81818038174693464</v>
      </c>
      <c r="J29" s="767">
        <v>5.3230000000000004</v>
      </c>
      <c r="K29" s="656">
        <f t="shared" si="11"/>
        <v>-0.5374120100808204</v>
      </c>
      <c r="L29" s="767">
        <v>5.7470999999999997</v>
      </c>
      <c r="M29" s="656">
        <f t="shared" si="12"/>
        <v>7.9673116663535382E-2</v>
      </c>
      <c r="N29" s="767">
        <v>12.551</v>
      </c>
      <c r="O29" s="656">
        <f t="shared" si="13"/>
        <v>1.1838840458666113</v>
      </c>
      <c r="Q29" s="934"/>
    </row>
    <row r="30" spans="1:17" ht="16.25" customHeight="1" outlineLevel="1">
      <c r="A30" s="766" t="s">
        <v>280</v>
      </c>
      <c r="B30" s="766" t="s">
        <v>125</v>
      </c>
      <c r="C30" s="767">
        <v>54.838999999999999</v>
      </c>
      <c r="D30" s="767">
        <v>13.612</v>
      </c>
      <c r="E30" s="656">
        <f t="shared" si="8"/>
        <v>-0.75178249056328528</v>
      </c>
      <c r="F30" s="767">
        <v>9.23</v>
      </c>
      <c r="G30" s="656">
        <f t="shared" si="9"/>
        <v>-0.32192183367616811</v>
      </c>
      <c r="H30" s="767">
        <v>8.7129999999999992</v>
      </c>
      <c r="I30" s="656">
        <f t="shared" si="10"/>
        <v>-5.6013001083423775E-2</v>
      </c>
      <c r="J30" s="767">
        <v>39.811</v>
      </c>
      <c r="K30" s="656">
        <f t="shared" si="11"/>
        <v>3.5691495466544252</v>
      </c>
      <c r="L30" s="767">
        <v>69.527923000000015</v>
      </c>
      <c r="M30" s="656">
        <f t="shared" si="12"/>
        <v>0.74645005149330634</v>
      </c>
      <c r="N30" s="767">
        <v>52.887</v>
      </c>
      <c r="O30" s="656">
        <f t="shared" si="13"/>
        <v>-0.23934158079193613</v>
      </c>
      <c r="Q30" s="934"/>
    </row>
    <row r="31" spans="1:17" ht="16.25" customHeight="1" outlineLevel="1">
      <c r="A31" s="766" t="s">
        <v>281</v>
      </c>
      <c r="B31" s="766" t="s">
        <v>126</v>
      </c>
      <c r="C31" s="767">
        <v>35.457000000000001</v>
      </c>
      <c r="D31" s="767">
        <v>38.451000000000001</v>
      </c>
      <c r="E31" s="656">
        <f t="shared" si="8"/>
        <v>8.4440307978678408E-2</v>
      </c>
      <c r="F31" s="767">
        <v>41.146999999999998</v>
      </c>
      <c r="G31" s="656">
        <f t="shared" si="9"/>
        <v>7.0115211567969515E-2</v>
      </c>
      <c r="H31" s="767">
        <v>27.54</v>
      </c>
      <c r="I31" s="656">
        <f t="shared" si="10"/>
        <v>-0.33069239555739183</v>
      </c>
      <c r="J31" s="767">
        <v>33.750999999999998</v>
      </c>
      <c r="K31" s="656">
        <f t="shared" si="11"/>
        <v>0.22552650689905596</v>
      </c>
      <c r="L31" s="767">
        <v>90.979076000000006</v>
      </c>
      <c r="M31" s="656">
        <f t="shared" si="12"/>
        <v>1.695596456401292</v>
      </c>
      <c r="N31" s="767">
        <v>67.521000000000001</v>
      </c>
      <c r="O31" s="656">
        <f t="shared" si="13"/>
        <v>-0.2578403412230742</v>
      </c>
      <c r="Q31" s="934"/>
    </row>
    <row r="32" spans="1:17" ht="16.25" customHeight="1" outlineLevel="1">
      <c r="A32" s="766" t="s">
        <v>282</v>
      </c>
      <c r="B32" s="766" t="s">
        <v>308</v>
      </c>
      <c r="C32" s="767">
        <v>49.734000000000002</v>
      </c>
      <c r="D32" s="767">
        <v>58.117000000000004</v>
      </c>
      <c r="E32" s="656">
        <f t="shared" si="8"/>
        <v>0.16855672175976188</v>
      </c>
      <c r="F32" s="767">
        <v>119.28</v>
      </c>
      <c r="G32" s="656">
        <f t="shared" si="9"/>
        <v>1.0524115147030986</v>
      </c>
      <c r="H32" s="767">
        <v>124.22899999999998</v>
      </c>
      <c r="I32" s="656">
        <f t="shared" si="10"/>
        <v>4.1490610328638322E-2</v>
      </c>
      <c r="J32" s="767">
        <v>162.57599999999999</v>
      </c>
      <c r="K32" s="656">
        <f t="shared" si="11"/>
        <v>0.30867993785670023</v>
      </c>
      <c r="L32" s="767">
        <v>194.30017799999999</v>
      </c>
      <c r="M32" s="656">
        <f t="shared" si="12"/>
        <v>0.19513444788898737</v>
      </c>
      <c r="N32" s="767">
        <v>205.48099999999999</v>
      </c>
      <c r="O32" s="656">
        <f t="shared" si="13"/>
        <v>5.7544064627671254E-2</v>
      </c>
      <c r="Q32" s="934"/>
    </row>
    <row r="33" spans="1:17" ht="16.25" customHeight="1" outlineLevel="1">
      <c r="A33" s="766" t="s">
        <v>283</v>
      </c>
      <c r="B33" s="766" t="s">
        <v>309</v>
      </c>
      <c r="C33" s="767">
        <v>280.16500000000002</v>
      </c>
      <c r="D33" s="767">
        <v>326.06299999999999</v>
      </c>
      <c r="E33" s="656">
        <f t="shared" si="8"/>
        <v>0.16382488890475244</v>
      </c>
      <c r="F33" s="767">
        <v>306.47500000000002</v>
      </c>
      <c r="G33" s="656">
        <f t="shared" si="9"/>
        <v>-6.0074280123779689E-2</v>
      </c>
      <c r="H33" s="767">
        <v>179.45400000000001</v>
      </c>
      <c r="I33" s="656">
        <f t="shared" si="10"/>
        <v>-0.41445794926176693</v>
      </c>
      <c r="J33" s="767">
        <v>121.602</v>
      </c>
      <c r="K33" s="656">
        <f t="shared" si="11"/>
        <v>-0.322377879568023</v>
      </c>
      <c r="L33" s="767">
        <v>398.529855</v>
      </c>
      <c r="M33" s="656">
        <f t="shared" si="12"/>
        <v>2.2773297725366359</v>
      </c>
      <c r="N33" s="767">
        <v>407.39100000000002</v>
      </c>
      <c r="O33" s="656">
        <f t="shared" si="13"/>
        <v>2.2234582651279755E-2</v>
      </c>
      <c r="Q33" s="934"/>
    </row>
    <row r="34" spans="1:17" ht="16.25" customHeight="1" outlineLevel="1">
      <c r="A34" s="766" t="s">
        <v>284</v>
      </c>
      <c r="B34" s="766" t="s">
        <v>301</v>
      </c>
      <c r="C34" s="767">
        <v>5.4160000000000004</v>
      </c>
      <c r="D34" s="767">
        <v>7.4929999999999994</v>
      </c>
      <c r="E34" s="656">
        <f t="shared" si="8"/>
        <v>0.38349335302806487</v>
      </c>
      <c r="F34" s="767">
        <v>8.7899999999999991</v>
      </c>
      <c r="G34" s="656">
        <f t="shared" si="9"/>
        <v>0.17309488856265842</v>
      </c>
      <c r="H34" s="767">
        <v>9.2030000000000012</v>
      </c>
      <c r="I34" s="656">
        <f t="shared" si="10"/>
        <v>4.6985210466439442E-2</v>
      </c>
      <c r="J34" s="767">
        <v>4.43</v>
      </c>
      <c r="K34" s="656">
        <f t="shared" si="11"/>
        <v>-0.51863522764315995</v>
      </c>
      <c r="L34" s="767">
        <v>4.674995</v>
      </c>
      <c r="M34" s="656">
        <f t="shared" si="12"/>
        <v>5.5303611738149128E-2</v>
      </c>
      <c r="N34" s="767">
        <v>15.805999999999999</v>
      </c>
      <c r="O34" s="656">
        <f t="shared" si="13"/>
        <v>2.3809661828515321</v>
      </c>
      <c r="Q34" s="934"/>
    </row>
    <row r="35" spans="1:17" ht="16.25" customHeight="1" outlineLevel="1">
      <c r="A35" s="766" t="s">
        <v>285</v>
      </c>
      <c r="B35" s="766" t="s">
        <v>286</v>
      </c>
      <c r="C35" s="767">
        <v>151.75399999999999</v>
      </c>
      <c r="D35" s="767">
        <v>153.51600000000002</v>
      </c>
      <c r="E35" s="656">
        <f t="shared" si="8"/>
        <v>1.1610896582627372E-2</v>
      </c>
      <c r="F35" s="767">
        <v>199.42500000000001</v>
      </c>
      <c r="G35" s="656">
        <f t="shared" si="9"/>
        <v>0.29905026186195571</v>
      </c>
      <c r="H35" s="767">
        <v>190.55799999999999</v>
      </c>
      <c r="I35" s="656">
        <f t="shared" si="10"/>
        <v>-4.4462830638084538E-2</v>
      </c>
      <c r="J35" s="767">
        <v>263.76000000000005</v>
      </c>
      <c r="K35" s="656">
        <f t="shared" si="11"/>
        <v>0.38414550950366855</v>
      </c>
      <c r="L35" s="767">
        <v>270.25355500000001</v>
      </c>
      <c r="M35" s="656">
        <f t="shared" si="12"/>
        <v>2.4619180315438083E-2</v>
      </c>
      <c r="N35" s="767">
        <v>229.60400000000001</v>
      </c>
      <c r="O35" s="656">
        <f t="shared" si="13"/>
        <v>-0.15041265599632903</v>
      </c>
      <c r="Q35" s="934"/>
    </row>
    <row r="36" spans="1:17" ht="16.25" customHeight="1" outlineLevel="1">
      <c r="A36" s="766" t="s">
        <v>287</v>
      </c>
      <c r="B36" s="766" t="s">
        <v>302</v>
      </c>
      <c r="C36" s="767">
        <v>34.146000000000001</v>
      </c>
      <c r="D36" s="767">
        <v>38.474999999999994</v>
      </c>
      <c r="E36" s="656">
        <f t="shared" si="8"/>
        <v>0.12677912493410637</v>
      </c>
      <c r="F36" s="767">
        <v>48.65</v>
      </c>
      <c r="G36" s="656">
        <f t="shared" si="9"/>
        <v>0.26445743989603643</v>
      </c>
      <c r="H36" s="767">
        <v>26.233999999999998</v>
      </c>
      <c r="I36" s="656">
        <f t="shared" si="10"/>
        <v>-0.46076053442959919</v>
      </c>
      <c r="J36" s="767">
        <v>13.427</v>
      </c>
      <c r="K36" s="656">
        <f t="shared" si="11"/>
        <v>-0.48818327361439351</v>
      </c>
      <c r="L36" s="767">
        <v>22.552302000000001</v>
      </c>
      <c r="M36" s="656">
        <f t="shared" si="12"/>
        <v>0.67962329634318919</v>
      </c>
      <c r="N36" s="767">
        <v>19.399000000000001</v>
      </c>
      <c r="O36" s="656">
        <f t="shared" si="13"/>
        <v>-0.13982173527119313</v>
      </c>
      <c r="Q36" s="934"/>
    </row>
    <row r="37" spans="1:17" ht="16.25" customHeight="1" outlineLevel="1">
      <c r="A37" s="766" t="s">
        <v>106</v>
      </c>
      <c r="B37" s="766" t="s">
        <v>288</v>
      </c>
      <c r="C37" s="767">
        <v>199.61600000000001</v>
      </c>
      <c r="D37" s="767">
        <v>253.261</v>
      </c>
      <c r="E37" s="656">
        <f t="shared" si="8"/>
        <v>0.26874098268675839</v>
      </c>
      <c r="F37" s="767">
        <v>252.99799999999999</v>
      </c>
      <c r="G37" s="656">
        <f t="shared" si="9"/>
        <v>-1.038454400796085E-3</v>
      </c>
      <c r="H37" s="767">
        <v>130.80500000000001</v>
      </c>
      <c r="I37" s="656">
        <f t="shared" si="10"/>
        <v>-0.48298010260950675</v>
      </c>
      <c r="J37" s="767">
        <v>160.89800000000002</v>
      </c>
      <c r="K37" s="656">
        <f t="shared" si="11"/>
        <v>0.23006001299644518</v>
      </c>
      <c r="L37" s="767">
        <v>144.54231900000002</v>
      </c>
      <c r="M37" s="656">
        <f t="shared" si="12"/>
        <v>-0.10165248169647856</v>
      </c>
      <c r="N37" s="767">
        <v>137.94499999999999</v>
      </c>
      <c r="O37" s="656">
        <f t="shared" si="13"/>
        <v>-4.5642819664461265E-2</v>
      </c>
      <c r="Q37" s="934"/>
    </row>
    <row r="38" spans="1:17" ht="16.25" customHeight="1" outlineLevel="1">
      <c r="A38" s="766" t="s">
        <v>289</v>
      </c>
      <c r="B38" s="766" t="s">
        <v>304</v>
      </c>
      <c r="C38" s="767">
        <v>26.734000000000002</v>
      </c>
      <c r="D38" s="767">
        <v>12.875999999999999</v>
      </c>
      <c r="E38" s="656">
        <f t="shared" si="8"/>
        <v>-0.51836612553302919</v>
      </c>
      <c r="F38" s="767">
        <v>47.385000000000005</v>
      </c>
      <c r="G38" s="656">
        <f t="shared" si="9"/>
        <v>2.6801025163094132</v>
      </c>
      <c r="H38" s="767">
        <v>45.275999999999996</v>
      </c>
      <c r="I38" s="656">
        <f t="shared" si="10"/>
        <v>-4.4507755618866884E-2</v>
      </c>
      <c r="J38" s="767">
        <v>168.73000000000002</v>
      </c>
      <c r="K38" s="656">
        <f t="shared" si="11"/>
        <v>2.7266984715964315</v>
      </c>
      <c r="L38" s="767">
        <v>173.92851100000001</v>
      </c>
      <c r="M38" s="656">
        <f t="shared" si="12"/>
        <v>3.0809642624310962E-2</v>
      </c>
      <c r="N38" s="767">
        <v>190.666</v>
      </c>
      <c r="O38" s="656">
        <f t="shared" si="13"/>
        <v>9.6232003044055103E-2</v>
      </c>
      <c r="Q38" s="934"/>
    </row>
    <row r="39" spans="1:17" ht="16.25" customHeight="1" outlineLevel="1">
      <c r="A39" s="766" t="s">
        <v>290</v>
      </c>
      <c r="B39" s="766" t="s">
        <v>291</v>
      </c>
      <c r="C39" s="767">
        <v>64.316999999999993</v>
      </c>
      <c r="D39" s="767">
        <v>44.683999999999997</v>
      </c>
      <c r="E39" s="656">
        <v>0</v>
      </c>
      <c r="F39" s="767">
        <v>185.83499999999998</v>
      </c>
      <c r="G39" s="656">
        <v>0</v>
      </c>
      <c r="H39" s="767">
        <v>198.52699999999999</v>
      </c>
      <c r="I39" s="656">
        <v>0</v>
      </c>
      <c r="J39" s="767">
        <v>-101.2</v>
      </c>
      <c r="K39" s="656">
        <v>0</v>
      </c>
      <c r="L39" s="767">
        <v>19.724862000000002</v>
      </c>
      <c r="M39" s="656">
        <v>0</v>
      </c>
      <c r="N39" s="767">
        <v>449.68900000000002</v>
      </c>
      <c r="O39" s="656">
        <v>0</v>
      </c>
      <c r="Q39" s="934"/>
    </row>
    <row r="40" spans="1:17" ht="16.25" customHeight="1" outlineLevel="1">
      <c r="A40" s="766" t="s">
        <v>292</v>
      </c>
      <c r="B40" s="766" t="s">
        <v>293</v>
      </c>
      <c r="C40" s="767">
        <v>82.222999999999999</v>
      </c>
      <c r="D40" s="767">
        <v>170.822</v>
      </c>
      <c r="E40" s="656">
        <f>D40/C40-1</f>
        <v>1.0775452124101528</v>
      </c>
      <c r="F40" s="767">
        <v>180.38499999999999</v>
      </c>
      <c r="G40" s="656">
        <f>F40/D40-1</f>
        <v>5.5982250529791111E-2</v>
      </c>
      <c r="H40" s="767">
        <v>143.02199999999999</v>
      </c>
      <c r="I40" s="656">
        <f>H40/F40-1</f>
        <v>-0.20712919588657597</v>
      </c>
      <c r="J40" s="767">
        <v>329.28100000000006</v>
      </c>
      <c r="K40" s="656">
        <f>J40/H40-1</f>
        <v>1.3023101341052432</v>
      </c>
      <c r="L40" s="767">
        <v>229.47045</v>
      </c>
      <c r="M40" s="656">
        <f>L40/J40-1</f>
        <v>-0.30311663898008101</v>
      </c>
      <c r="N40" s="767">
        <v>208.87200000000001</v>
      </c>
      <c r="O40" s="656">
        <f>N40/L40-1</f>
        <v>-8.9765152768036094E-2</v>
      </c>
      <c r="Q40" s="934"/>
    </row>
    <row r="41" spans="1:17" ht="16.25" customHeight="1" outlineLevel="1">
      <c r="A41" s="766" t="s">
        <v>295</v>
      </c>
      <c r="B41" s="766" t="s">
        <v>296</v>
      </c>
      <c r="C41" s="767">
        <v>11.363</v>
      </c>
      <c r="D41" s="767">
        <v>23.420999999999999</v>
      </c>
      <c r="E41" s="656">
        <f>D41/C41-1</f>
        <v>1.0611634251518085</v>
      </c>
      <c r="F41" s="767">
        <v>47.698</v>
      </c>
      <c r="G41" s="656">
        <f>F41/D41-1</f>
        <v>1.0365483967379703</v>
      </c>
      <c r="H41" s="767">
        <v>80.17</v>
      </c>
      <c r="I41" s="656">
        <f>H41/F41-1</f>
        <v>0.68078326135267719</v>
      </c>
      <c r="J41" s="767">
        <v>107.55099999999999</v>
      </c>
      <c r="K41" s="656">
        <f>J41/H41-1</f>
        <v>0.34153673443931631</v>
      </c>
      <c r="L41" s="767">
        <v>162.96363100000002</v>
      </c>
      <c r="M41" s="656">
        <f>L41/J41-1</f>
        <v>0.51522190402692702</v>
      </c>
      <c r="N41" s="767">
        <v>251.92400000000001</v>
      </c>
      <c r="O41" s="656">
        <f>N41/L41-1</f>
        <v>0.54589093562845314</v>
      </c>
      <c r="Q41" s="934"/>
    </row>
    <row r="42" spans="1:17" s="726" customFormat="1" ht="16.25" customHeight="1" outlineLevel="1">
      <c r="A42" s="766" t="s">
        <v>297</v>
      </c>
      <c r="B42" s="766" t="s">
        <v>128</v>
      </c>
      <c r="C42" s="767">
        <v>242.755</v>
      </c>
      <c r="D42" s="767">
        <v>545.87399999999991</v>
      </c>
      <c r="E42" s="656">
        <f>D42/C42-1</f>
        <v>1.2486622314679408</v>
      </c>
      <c r="F42" s="767">
        <v>671.84699999999998</v>
      </c>
      <c r="G42" s="656">
        <f>F42/D42-1</f>
        <v>0.23077303553567319</v>
      </c>
      <c r="H42" s="767">
        <v>98.924000000000007</v>
      </c>
      <c r="I42" s="656">
        <f>H42/F42-1</f>
        <v>-0.85275814285097651</v>
      </c>
      <c r="J42" s="767">
        <v>306.964</v>
      </c>
      <c r="K42" s="656">
        <f>J42/H42-1</f>
        <v>2.1030285876026036</v>
      </c>
      <c r="L42" s="767">
        <v>745.19846300000006</v>
      </c>
      <c r="M42" s="656">
        <f>L42/J42-1</f>
        <v>1.4276412315450675</v>
      </c>
      <c r="N42" s="767">
        <v>1402.828</v>
      </c>
      <c r="O42" s="656">
        <f>N42/L42-1</f>
        <v>0.88248912155901738</v>
      </c>
      <c r="Q42" s="934"/>
    </row>
    <row r="43" spans="1:17" ht="16.25" customHeight="1" outlineLevel="1">
      <c r="A43" s="766" t="s">
        <v>96</v>
      </c>
      <c r="B43" s="766" t="s">
        <v>97</v>
      </c>
      <c r="C43" s="767">
        <v>3.367</v>
      </c>
      <c r="D43" s="767">
        <v>6.819</v>
      </c>
      <c r="E43" s="656">
        <f>D43/C43-1</f>
        <v>1.0252450252450251</v>
      </c>
      <c r="F43" s="767">
        <v>2.58</v>
      </c>
      <c r="G43" s="656">
        <f>F43/D43-1</f>
        <v>-0.62164540255169376</v>
      </c>
      <c r="H43" s="767">
        <v>0.06</v>
      </c>
      <c r="I43" s="656">
        <f>H43/F43-1</f>
        <v>-0.97674418604651159</v>
      </c>
      <c r="J43" s="767">
        <v>14.049999999999999</v>
      </c>
      <c r="K43" s="656">
        <f>J43/H43-1</f>
        <v>233.16666666666666</v>
      </c>
      <c r="L43" s="767">
        <v>2.2970000000000002</v>
      </c>
      <c r="M43" s="656">
        <f>L43/J43-1</f>
        <v>-0.83651245551601416</v>
      </c>
      <c r="N43" s="767">
        <v>1.76</v>
      </c>
      <c r="O43" s="656">
        <f>N43/L43-1</f>
        <v>-0.23378319547235527</v>
      </c>
      <c r="Q43" s="934"/>
    </row>
    <row r="44" spans="1:17" s="726" customFormat="1" ht="16.25" customHeight="1" outlineLevel="1">
      <c r="A44" s="766" t="s">
        <v>112</v>
      </c>
      <c r="B44" s="766" t="s">
        <v>129</v>
      </c>
      <c r="C44" s="767" t="s">
        <v>30</v>
      </c>
      <c r="D44" s="767" t="s">
        <v>30</v>
      </c>
      <c r="E44" s="656" t="s">
        <v>30</v>
      </c>
      <c r="F44" s="767" t="s">
        <v>30</v>
      </c>
      <c r="G44" s="656" t="s">
        <v>30</v>
      </c>
      <c r="H44" s="767" t="s">
        <v>30</v>
      </c>
      <c r="I44" s="656" t="s">
        <v>30</v>
      </c>
      <c r="J44" s="767" t="s">
        <v>30</v>
      </c>
      <c r="K44" s="656" t="s">
        <v>30</v>
      </c>
      <c r="L44" s="767">
        <v>0</v>
      </c>
      <c r="M44" s="656" t="s">
        <v>30</v>
      </c>
      <c r="N44" s="767">
        <v>31.538</v>
      </c>
      <c r="O44" s="656" t="s">
        <v>30</v>
      </c>
      <c r="Q44" s="934"/>
    </row>
    <row r="45" spans="1:17" s="772" customFormat="1" ht="16.25" customHeight="1">
      <c r="A45" s="770" t="s">
        <v>298</v>
      </c>
      <c r="B45" s="770" t="s">
        <v>39</v>
      </c>
      <c r="C45" s="771">
        <f>C4+C6+C8+C10+C12+C14+C16+C18+C20</f>
        <v>13279.15</v>
      </c>
      <c r="D45" s="771">
        <f>D4+D6+D8+D10+D12+D14+D16+D18+D20</f>
        <v>17271.121999999996</v>
      </c>
      <c r="E45" s="735">
        <f>D45/C45-1</f>
        <v>0.30061954266651081</v>
      </c>
      <c r="F45" s="771">
        <f>F4+F6+F8+F10+F12+F14+F16+F18+F20</f>
        <v>22195.586000000003</v>
      </c>
      <c r="G45" s="735">
        <f>F45/D45-1</f>
        <v>0.28512704617569185</v>
      </c>
      <c r="H45" s="771">
        <f>H4+H6+H8+H10+H12+H14+H16+H18+H20</f>
        <v>20350.687000000005</v>
      </c>
      <c r="I45" s="735">
        <f>H45/F45-1</f>
        <v>-8.312008522775638E-2</v>
      </c>
      <c r="J45" s="771">
        <f>J4+J6+J8+J10+J12+J14+J16+J18+J20</f>
        <v>26139.942999999999</v>
      </c>
      <c r="K45" s="735">
        <f>J45/H45-1</f>
        <v>0.28447472068141932</v>
      </c>
      <c r="L45" s="771">
        <f>L4+L6+L8+L10+L12+L14+L16+L18+L20</f>
        <v>39290.816356000003</v>
      </c>
      <c r="M45" s="735">
        <f>L45/J45-1</f>
        <v>0.50309495150773675</v>
      </c>
      <c r="N45" s="771">
        <f>N4+N6+N8+N10+N12+N14+N16+N18+N20</f>
        <v>50826.682000000001</v>
      </c>
      <c r="O45" s="735">
        <f>N45/L45-1</f>
        <v>0.29360208603144455</v>
      </c>
      <c r="Q45" s="934"/>
    </row>
    <row r="46" spans="1:17" s="736" customFormat="1" ht="16.25" customHeight="1">
      <c r="A46" s="773"/>
      <c r="B46" s="773"/>
      <c r="C46" s="745"/>
      <c r="D46" s="745" t="b">
        <f>D45='SG&amp;A_Quarterly'!F45+'SG&amp;A_Quarterly'!E45+'SG&amp;A_Quarterly'!D45+'SG&amp;A_Quarterly'!C45</f>
        <v>1</v>
      </c>
      <c r="E46" s="746"/>
      <c r="F46" s="745" t="b">
        <f>F45='SG&amp;A_Quarterly'!P45+'SG&amp;A_Quarterly'!M45+'SG&amp;A_Quarterly'!J45+'SG&amp;A_Quarterly'!G45</f>
        <v>1</v>
      </c>
      <c r="G46" s="746"/>
      <c r="H46" s="745" t="b">
        <f>H45='SG&amp;A_Quarterly'!AB45+'SG&amp;A_Quarterly'!Y45+'SG&amp;A_Quarterly'!V45+'SG&amp;A_Quarterly'!S45</f>
        <v>1</v>
      </c>
      <c r="I46" s="746"/>
      <c r="J46" s="745" t="b">
        <f>'SG&amp;A_Quarterly'!AN45+'SG&amp;A_Quarterly'!AK45+'SG&amp;A_Quarterly'!AH45+'SG&amp;A_Quarterly'!AE45='SG&amp;A_Annually'!J45</f>
        <v>1</v>
      </c>
      <c r="K46" s="746"/>
      <c r="L46" s="745" t="b">
        <f>L45=('SG&amp;A_Quarterly'!AZ45+'SG&amp;A_Quarterly'!AW45+'SG&amp;A_Quarterly'!AT45+'SG&amp;A_Quarterly'!AQ45)</f>
        <v>1</v>
      </c>
      <c r="M46" s="746"/>
      <c r="N46" s="767" t="b">
        <f>ROUND(N45,0)=ROUND(('SG&amp;A_Quarterly'!BC45+'SG&amp;A_Quarterly'!BF45+'SG&amp;A_Quarterly'!BI45+'SG&amp;A_Quarterly'!BL45),0)</f>
        <v>1</v>
      </c>
      <c r="O46" s="746"/>
      <c r="Q46" s="935"/>
    </row>
    <row r="47" spans="1:17" ht="16.25" customHeight="1">
      <c r="A47" s="773"/>
      <c r="B47" s="773"/>
    </row>
    <row r="48" spans="1:17" ht="16.25" customHeight="1">
      <c r="A48" s="773"/>
      <c r="B48" s="773"/>
    </row>
    <row r="49" spans="1:2" ht="16.25" customHeight="1">
      <c r="A49" s="773"/>
      <c r="B49" s="773"/>
    </row>
    <row r="50" spans="1:2" ht="16.25" customHeight="1">
      <c r="A50" s="773"/>
      <c r="B50" s="773"/>
    </row>
    <row r="51" spans="1:2" ht="16.25" customHeight="1">
      <c r="A51" s="773"/>
      <c r="B51" s="773"/>
    </row>
    <row r="52" spans="1:2" ht="16.25" customHeight="1">
      <c r="A52" s="773"/>
      <c r="B52" s="773"/>
    </row>
    <row r="53" spans="1:2" ht="16.25" customHeight="1">
      <c r="A53" s="773"/>
      <c r="B53" s="773"/>
    </row>
    <row r="54" spans="1:2" ht="16.25" customHeight="1">
      <c r="A54" s="773"/>
      <c r="B54" s="773"/>
    </row>
    <row r="55" spans="1:2" ht="16.25" customHeight="1">
      <c r="A55" s="773"/>
      <c r="B55" s="773"/>
    </row>
    <row r="56" spans="1:2" ht="16.25" customHeight="1">
      <c r="A56" s="773"/>
      <c r="B56" s="773"/>
    </row>
    <row r="57" spans="1:2" ht="16.25" customHeight="1">
      <c r="A57" s="773"/>
      <c r="B57" s="773"/>
    </row>
    <row r="58" spans="1:2" ht="16.25" customHeight="1">
      <c r="A58" s="773"/>
      <c r="B58" s="773"/>
    </row>
    <row r="59" spans="1:2" ht="16.25" customHeight="1">
      <c r="A59" s="773"/>
      <c r="B59" s="773"/>
    </row>
    <row r="60" spans="1:2" ht="16.25" customHeight="1">
      <c r="A60" s="773"/>
      <c r="B60" s="773"/>
    </row>
    <row r="61" spans="1:2" ht="16.25" customHeight="1">
      <c r="A61" s="773"/>
      <c r="B61" s="773"/>
    </row>
    <row r="62" spans="1:2" ht="16.25" customHeight="1">
      <c r="A62" s="773"/>
      <c r="B62" s="773"/>
    </row>
    <row r="63" spans="1:2" ht="16.25" customHeight="1">
      <c r="A63" s="773"/>
      <c r="B63" s="773"/>
    </row>
    <row r="64" spans="1:2" ht="16.25" customHeight="1">
      <c r="A64" s="773"/>
      <c r="B64" s="773"/>
    </row>
    <row r="65" spans="1:2" ht="16.25" customHeight="1">
      <c r="A65" s="773"/>
      <c r="B65" s="773"/>
    </row>
    <row r="66" spans="1:2" ht="16.25" customHeight="1">
      <c r="A66" s="773"/>
      <c r="B66" s="773"/>
    </row>
    <row r="67" spans="1:2" ht="16.25" customHeight="1">
      <c r="A67" s="773"/>
      <c r="B67" s="773"/>
    </row>
    <row r="68" spans="1:2" ht="16.25" customHeight="1">
      <c r="A68" s="773"/>
      <c r="B68" s="773"/>
    </row>
    <row r="69" spans="1:2" ht="16.25" customHeight="1">
      <c r="A69" s="773"/>
      <c r="B69" s="773"/>
    </row>
    <row r="70" spans="1:2" ht="16.25" customHeight="1">
      <c r="A70" s="773"/>
      <c r="B70" s="773"/>
    </row>
    <row r="71" spans="1:2" ht="16.25" customHeight="1">
      <c r="A71" s="773"/>
      <c r="B71" s="773"/>
    </row>
    <row r="72" spans="1:2" ht="16.25" customHeight="1">
      <c r="A72" s="773"/>
      <c r="B72" s="773"/>
    </row>
    <row r="73" spans="1:2" ht="16.25" customHeight="1">
      <c r="A73" s="773"/>
      <c r="B73" s="773"/>
    </row>
    <row r="74" spans="1:2" ht="16.25" customHeight="1">
      <c r="A74" s="773"/>
      <c r="B74" s="773"/>
    </row>
    <row r="75" spans="1:2" ht="16.25" customHeight="1">
      <c r="A75" s="773"/>
      <c r="B75" s="773"/>
    </row>
    <row r="76" spans="1:2" ht="16.25" customHeight="1">
      <c r="A76" s="773"/>
      <c r="B76" s="773"/>
    </row>
    <row r="77" spans="1:2" ht="16.25" customHeight="1">
      <c r="A77" s="773"/>
      <c r="B77" s="773"/>
    </row>
    <row r="78" spans="1:2" ht="16.25" customHeight="1">
      <c r="A78" s="773"/>
      <c r="B78" s="773"/>
    </row>
    <row r="79" spans="1:2" ht="16.25" customHeight="1">
      <c r="A79" s="773"/>
      <c r="B79" s="773"/>
    </row>
    <row r="80" spans="1:2" ht="16.25" customHeight="1">
      <c r="A80" s="773"/>
      <c r="B80" s="773"/>
    </row>
    <row r="81" spans="1:2" ht="16.25" customHeight="1">
      <c r="A81" s="773"/>
      <c r="B81" s="773"/>
    </row>
    <row r="82" spans="1:2" ht="16.25" customHeight="1">
      <c r="A82" s="773"/>
      <c r="B82" s="773"/>
    </row>
    <row r="83" spans="1:2" ht="16.25" customHeight="1">
      <c r="A83" s="773"/>
      <c r="B83" s="773"/>
    </row>
    <row r="84" spans="1:2" ht="16.25" customHeight="1">
      <c r="A84" s="773"/>
      <c r="B84" s="773"/>
    </row>
    <row r="85" spans="1:2" ht="16.25" customHeight="1">
      <c r="A85" s="773"/>
      <c r="B85" s="773"/>
    </row>
    <row r="86" spans="1:2" ht="16.25" customHeight="1">
      <c r="A86" s="773"/>
      <c r="B86" s="773"/>
    </row>
    <row r="87" spans="1:2" ht="16.25" customHeight="1">
      <c r="A87" s="773"/>
      <c r="B87" s="773"/>
    </row>
    <row r="88" spans="1:2" ht="16.25" customHeight="1">
      <c r="A88" s="773"/>
      <c r="B88" s="773"/>
    </row>
    <row r="89" spans="1:2" ht="16.25" customHeight="1">
      <c r="A89" s="773"/>
      <c r="B89" s="773"/>
    </row>
    <row r="90" spans="1:2" ht="16.25" customHeight="1">
      <c r="A90" s="773"/>
      <c r="B90" s="773"/>
    </row>
    <row r="91" spans="1:2" ht="16.25" customHeight="1">
      <c r="A91" s="773"/>
      <c r="B91" s="773"/>
    </row>
    <row r="92" spans="1:2" ht="16.25" customHeight="1">
      <c r="A92" s="773"/>
      <c r="B92" s="773"/>
    </row>
    <row r="93" spans="1:2" ht="16.25" customHeight="1">
      <c r="A93" s="773"/>
      <c r="B93" s="773"/>
    </row>
    <row r="94" spans="1:2" ht="16.25" customHeight="1">
      <c r="A94" s="773"/>
      <c r="B94" s="773"/>
    </row>
    <row r="95" spans="1:2" ht="16.25" customHeight="1">
      <c r="A95" s="773"/>
      <c r="B95" s="773"/>
    </row>
    <row r="96" spans="1:2" ht="16.25" customHeight="1">
      <c r="A96" s="773"/>
      <c r="B96" s="773"/>
    </row>
    <row r="97" spans="1:2" ht="16.25" customHeight="1">
      <c r="A97" s="773"/>
      <c r="B97" s="773"/>
    </row>
    <row r="98" spans="1:2" ht="16.25" customHeight="1">
      <c r="A98" s="773"/>
      <c r="B98" s="773"/>
    </row>
    <row r="99" spans="1:2" ht="16.25" customHeight="1">
      <c r="A99" s="773"/>
      <c r="B99" s="773"/>
    </row>
    <row r="100" spans="1:2" ht="16.25" customHeight="1">
      <c r="A100" s="773"/>
      <c r="B100" s="773"/>
    </row>
    <row r="101" spans="1:2" ht="16.25" customHeight="1">
      <c r="A101" s="773"/>
      <c r="B101" s="773"/>
    </row>
    <row r="102" spans="1:2" ht="16.25" customHeight="1">
      <c r="A102" s="773"/>
      <c r="B102" s="773"/>
    </row>
    <row r="103" spans="1:2" ht="16.25" customHeight="1">
      <c r="A103" s="773"/>
      <c r="B103" s="773"/>
    </row>
    <row r="104" spans="1:2" ht="16.25" customHeight="1">
      <c r="A104" s="773"/>
      <c r="B104" s="773"/>
    </row>
    <row r="105" spans="1:2" ht="16.25" customHeight="1">
      <c r="A105" s="773"/>
      <c r="B105" s="773"/>
    </row>
    <row r="106" spans="1:2" ht="16.25" customHeight="1">
      <c r="A106" s="773"/>
      <c r="B106" s="773"/>
    </row>
    <row r="107" spans="1:2" ht="16.25" customHeight="1">
      <c r="A107" s="773"/>
      <c r="B107" s="773"/>
    </row>
    <row r="108" spans="1:2" ht="16.25" customHeight="1">
      <c r="A108" s="773"/>
      <c r="B108" s="773"/>
    </row>
    <row r="109" spans="1:2" ht="16.25" customHeight="1">
      <c r="A109" s="773"/>
      <c r="B109" s="773"/>
    </row>
    <row r="110" spans="1:2" ht="16.25" customHeight="1">
      <c r="A110" s="773"/>
      <c r="B110" s="773"/>
    </row>
    <row r="111" spans="1:2" ht="16.25" customHeight="1">
      <c r="A111" s="773"/>
      <c r="B111" s="773"/>
    </row>
    <row r="112" spans="1:2" ht="16.25" customHeight="1">
      <c r="A112" s="773"/>
      <c r="B112" s="773"/>
    </row>
    <row r="113" spans="1:2" ht="16.25" customHeight="1">
      <c r="A113" s="773"/>
      <c r="B113" s="773"/>
    </row>
    <row r="114" spans="1:2" ht="16.25" customHeight="1">
      <c r="A114" s="773"/>
      <c r="B114" s="773"/>
    </row>
    <row r="115" spans="1:2" ht="16.25" customHeight="1">
      <c r="A115" s="773"/>
      <c r="B115" s="773"/>
    </row>
    <row r="116" spans="1:2" ht="16.25" customHeight="1">
      <c r="A116" s="773"/>
      <c r="B116" s="773"/>
    </row>
    <row r="117" spans="1:2" ht="16.25" customHeight="1">
      <c r="A117" s="773"/>
      <c r="B117" s="773"/>
    </row>
    <row r="118" spans="1:2" ht="16.25" customHeight="1">
      <c r="A118" s="773"/>
      <c r="B118" s="773"/>
    </row>
    <row r="119" spans="1:2" ht="16.25" customHeight="1">
      <c r="A119" s="773"/>
      <c r="B119" s="773"/>
    </row>
    <row r="120" spans="1:2" ht="16.25" customHeight="1">
      <c r="A120" s="773"/>
      <c r="B120" s="773"/>
    </row>
  </sheetData>
  <phoneticPr fontId="3" type="noConversion"/>
  <conditionalFormatting sqref="E3:E45 G3:G45 I3:I45 K3:K45 M3:M45 O3:O4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topLeftCell="A3" workbookViewId="0">
      <selection activeCell="P24" sqref="P24"/>
    </sheetView>
  </sheetViews>
  <sheetFormatPr defaultRowHeight="14.5"/>
  <sheetData>
    <row r="1" spans="1:1">
      <c r="A1" t="s">
        <v>322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AH67"/>
  <sheetViews>
    <sheetView zoomScale="85" zoomScaleNormal="85" workbookViewId="0">
      <selection activeCell="B19" sqref="B19"/>
    </sheetView>
  </sheetViews>
  <sheetFormatPr defaultColWidth="8.7265625" defaultRowHeight="12"/>
  <cols>
    <col min="1" max="1" width="8.7265625" style="187"/>
    <col min="2" max="2" width="10.36328125" style="187" customWidth="1"/>
    <col min="3" max="16384" width="8.7265625" style="187"/>
  </cols>
  <sheetData>
    <row r="1" spans="2:12" ht="14.5">
      <c r="B1" s="927" t="s">
        <v>409</v>
      </c>
    </row>
    <row r="2" spans="2:12" ht="16">
      <c r="B2" s="926"/>
      <c r="C2" s="774"/>
      <c r="D2" s="178" t="s">
        <v>411</v>
      </c>
      <c r="E2" s="178" t="s">
        <v>27</v>
      </c>
      <c r="F2" s="775" t="s">
        <v>144</v>
      </c>
      <c r="G2" s="775" t="s">
        <v>377</v>
      </c>
      <c r="H2" s="775" t="s">
        <v>42</v>
      </c>
      <c r="I2" s="186"/>
      <c r="J2" s="775">
        <v>2022</v>
      </c>
      <c r="K2" s="775">
        <v>2023</v>
      </c>
      <c r="L2" s="775" t="s">
        <v>144</v>
      </c>
    </row>
    <row r="3" spans="2:12" ht="14.5">
      <c r="B3" s="181" t="s">
        <v>151</v>
      </c>
      <c r="C3" s="181" t="s">
        <v>453</v>
      </c>
      <c r="D3" s="890">
        <f>HLOOKUP(D$2,$24:$44,$A25,0)</f>
        <v>50.38</v>
      </c>
      <c r="E3" s="890">
        <f>HLOOKUP(E$2,$24:$44,$A25,0)</f>
        <v>38.973999999999997</v>
      </c>
      <c r="F3" s="192">
        <f>D3/E3-1</f>
        <v>0.29265664289013205</v>
      </c>
      <c r="G3" s="890">
        <f>HLOOKUP(G$2,$24:$44,$A25,0)</f>
        <v>47.005000000000003</v>
      </c>
      <c r="H3" s="192">
        <f>D3/G3-1</f>
        <v>7.1800872247633318E-2</v>
      </c>
      <c r="I3" s="186"/>
      <c r="J3" s="890">
        <f>HLOOKUP(J$2,$47:$67,$A25,0)</f>
        <v>141.80000000000001</v>
      </c>
      <c r="K3" s="890">
        <f>HLOOKUP(K$2,$47:$67,$A25,0)</f>
        <v>180.12299999999999</v>
      </c>
      <c r="L3" s="192">
        <f>K3/J3-1</f>
        <v>0.27026093088857528</v>
      </c>
    </row>
    <row r="4" spans="2:12" ht="14.5">
      <c r="B4" s="180" t="s">
        <v>152</v>
      </c>
      <c r="C4" s="180" t="s">
        <v>145</v>
      </c>
      <c r="D4" s="891">
        <f>HLOOKUP(D$2,$24:$44,$A26,0)</f>
        <v>10.177</v>
      </c>
      <c r="E4" s="891">
        <f>HLOOKUP(E$2,$24:$44,$A26,0)</f>
        <v>8.7639999999999993</v>
      </c>
      <c r="F4" s="185">
        <f t="shared" ref="F4:F10" si="0">D4/E4-1</f>
        <v>0.16122774988589694</v>
      </c>
      <c r="G4" s="891">
        <f>HLOOKUP(G$2,$24:$44,$A26,0)</f>
        <v>10.099</v>
      </c>
      <c r="H4" s="185">
        <f t="shared" ref="H4:H10" si="1">D4/G4-1</f>
        <v>7.7235369838597467E-3</v>
      </c>
      <c r="I4" s="186"/>
      <c r="J4" s="891">
        <f>HLOOKUP(J$2,$47:$67,$A26,0)</f>
        <v>33.634999999999998</v>
      </c>
      <c r="K4" s="891">
        <f>HLOOKUP(K$2,$47:$67,$A26,0)</f>
        <v>39.674000000000007</v>
      </c>
      <c r="L4" s="185">
        <f>K4/J4-1</f>
        <v>0.17954511669392037</v>
      </c>
    </row>
    <row r="5" spans="2:12" ht="14.5">
      <c r="B5" s="180" t="s">
        <v>146</v>
      </c>
      <c r="C5" s="180" t="s">
        <v>146</v>
      </c>
      <c r="D5" s="184">
        <f>D4/D$3</f>
        <v>0.20200476379515678</v>
      </c>
      <c r="E5" s="184">
        <f>E4/E$3</f>
        <v>0.22486786062503208</v>
      </c>
      <c r="F5" s="195">
        <f>D5-E5</f>
        <v>-2.2863096829875307E-2</v>
      </c>
      <c r="G5" s="184">
        <f>G4/G$3</f>
        <v>0.21484948409743643</v>
      </c>
      <c r="H5" s="195">
        <f>D5-G5</f>
        <v>-1.284472030227965E-2</v>
      </c>
      <c r="I5" s="186"/>
      <c r="J5" s="184">
        <f>J4/J$3</f>
        <v>0.23720028208744706</v>
      </c>
      <c r="K5" s="184">
        <f>K4/K$3</f>
        <v>0.22026059970131526</v>
      </c>
      <c r="L5" s="195">
        <f>K5-J5</f>
        <v>-1.6939682386131805E-2</v>
      </c>
    </row>
    <row r="6" spans="2:12" ht="29">
      <c r="B6" s="179" t="s">
        <v>153</v>
      </c>
      <c r="C6" s="179" t="s">
        <v>147</v>
      </c>
      <c r="D6" s="892">
        <f>HLOOKUP(D$2,$24:$44,$A28,0)</f>
        <v>40.203000000000003</v>
      </c>
      <c r="E6" s="892">
        <f>HLOOKUP(E$2,$24:$44,$A28,0)</f>
        <v>30.209999999999997</v>
      </c>
      <c r="F6" s="189">
        <f t="shared" si="0"/>
        <v>0.33078450844091378</v>
      </c>
      <c r="G6" s="892">
        <f>HLOOKUP(G$2,$24:$44,$A28,0)</f>
        <v>36.906000000000006</v>
      </c>
      <c r="H6" s="189">
        <f t="shared" si="1"/>
        <v>8.9335067468704121E-2</v>
      </c>
      <c r="I6" s="186"/>
      <c r="J6" s="892">
        <f>HLOOKUP(J$2,$47:$67,$A28,0)</f>
        <v>108.16499999999999</v>
      </c>
      <c r="K6" s="892">
        <f>HLOOKUP(K$2,$47:$67,$A28,0)</f>
        <v>140.44600000000003</v>
      </c>
      <c r="L6" s="189">
        <f>K6/J6-1</f>
        <v>0.29844219479498957</v>
      </c>
    </row>
    <row r="7" spans="2:12" ht="14.5">
      <c r="B7" s="179" t="s">
        <v>146</v>
      </c>
      <c r="C7" s="179" t="s">
        <v>146</v>
      </c>
      <c r="D7" s="188">
        <f>D6/D$3</f>
        <v>0.79799523620484325</v>
      </c>
      <c r="E7" s="188">
        <f>E6/E$3</f>
        <v>0.77513213937496794</v>
      </c>
      <c r="F7" s="196">
        <f>D7-E7</f>
        <v>2.2863096829875307E-2</v>
      </c>
      <c r="G7" s="188">
        <f>G6/G$3</f>
        <v>0.78515051590256368</v>
      </c>
      <c r="H7" s="196">
        <f>D7-G7</f>
        <v>1.2844720302279566E-2</v>
      </c>
      <c r="I7" s="186"/>
      <c r="J7" s="188">
        <f>J6/J$3</f>
        <v>0.76279971791255274</v>
      </c>
      <c r="K7" s="188">
        <f>K6/K$3</f>
        <v>0.7797227450131301</v>
      </c>
      <c r="L7" s="196">
        <f>K7-J7</f>
        <v>1.6923027100577359E-2</v>
      </c>
    </row>
    <row r="8" spans="2:12" ht="14.5">
      <c r="B8" s="180" t="s">
        <v>154</v>
      </c>
      <c r="C8" s="180" t="s">
        <v>148</v>
      </c>
      <c r="D8" s="891">
        <f>HLOOKUP(D$2,$24:$44,$A30,0)</f>
        <v>13.694000000000001</v>
      </c>
      <c r="E8" s="891">
        <f>HLOOKUP(E$2,$24:$44,$A30,0)</f>
        <v>10.319000000000001</v>
      </c>
      <c r="F8" s="185">
        <f t="shared" si="0"/>
        <v>0.32706657621862578</v>
      </c>
      <c r="G8" s="891">
        <f>HLOOKUP(G$2,$24:$44,$A30,0)</f>
        <v>14.984999999999999</v>
      </c>
      <c r="H8" s="185">
        <f t="shared" si="1"/>
        <v>-8.6152819486152721E-2</v>
      </c>
      <c r="I8" s="186"/>
      <c r="J8" s="891">
        <f>HLOOKUP(J$2,$47:$67,$A30,0)</f>
        <v>39.287999999999997</v>
      </c>
      <c r="K8" s="891">
        <f>HLOOKUP(K$2,$47:$67,$A30,0)</f>
        <v>50.826000000000001</v>
      </c>
      <c r="L8" s="185">
        <f>K8/J8-1</f>
        <v>0.29367745876603557</v>
      </c>
    </row>
    <row r="9" spans="2:12" ht="14.5">
      <c r="B9" s="180" t="s">
        <v>146</v>
      </c>
      <c r="C9" s="180" t="s">
        <v>146</v>
      </c>
      <c r="D9" s="184">
        <f>D8/D$3</f>
        <v>0.2718142119888845</v>
      </c>
      <c r="E9" s="184">
        <f>E8/E$3</f>
        <v>0.26476625442602764</v>
      </c>
      <c r="F9" s="195">
        <f>D9-E9</f>
        <v>7.0479575628568658E-3</v>
      </c>
      <c r="G9" s="184">
        <f>G8/G$3</f>
        <v>0.31879587277949151</v>
      </c>
      <c r="H9" s="195">
        <f>D9-G9</f>
        <v>-4.6981660790607005E-2</v>
      </c>
      <c r="I9" s="190"/>
      <c r="J9" s="184">
        <f>J8/J$3</f>
        <v>0.27706629055007048</v>
      </c>
      <c r="K9" s="184">
        <f>K8/K$3</f>
        <v>0.28217384787062177</v>
      </c>
      <c r="L9" s="195">
        <f>K9-J9</f>
        <v>5.1075573205512925E-3</v>
      </c>
    </row>
    <row r="10" spans="2:12" ht="29">
      <c r="B10" s="181" t="s">
        <v>155</v>
      </c>
      <c r="C10" s="181" t="s">
        <v>149</v>
      </c>
      <c r="D10" s="890">
        <f>HLOOKUP(D$2,$24:$44,$A32,0)</f>
        <v>26.509</v>
      </c>
      <c r="E10" s="890">
        <f>HLOOKUP(E$2,$24:$44,$A32,0)</f>
        <v>19.890999999999998</v>
      </c>
      <c r="F10" s="192">
        <f t="shared" si="0"/>
        <v>0.33271328741641959</v>
      </c>
      <c r="G10" s="890">
        <f>HLOOKUP(G$2,$24:$44,$A32,0)</f>
        <v>21.921000000000006</v>
      </c>
      <c r="H10" s="192">
        <f t="shared" si="1"/>
        <v>0.20929702112129878</v>
      </c>
      <c r="I10" s="186"/>
      <c r="J10" s="890">
        <f>HLOOKUP(J$2,$47:$67,$A32,0)</f>
        <v>68.876999999999995</v>
      </c>
      <c r="K10" s="890">
        <f>HLOOKUP(K$2,$47:$67,$A32,0)</f>
        <v>89.620000000000019</v>
      </c>
      <c r="L10" s="192">
        <f>K10/J10-1</f>
        <v>0.30116003890994136</v>
      </c>
    </row>
    <row r="11" spans="2:12" ht="14.5">
      <c r="B11" s="181" t="s">
        <v>146</v>
      </c>
      <c r="C11" s="181" t="s">
        <v>146</v>
      </c>
      <c r="D11" s="191">
        <f>D10/D$3</f>
        <v>0.52618102421595869</v>
      </c>
      <c r="E11" s="191">
        <f>E10/E$3</f>
        <v>0.51036588494894031</v>
      </c>
      <c r="F11" s="197">
        <f>D11-E11</f>
        <v>1.5815139267018385E-2</v>
      </c>
      <c r="G11" s="191">
        <f>G10/G$3</f>
        <v>0.46635464312307212</v>
      </c>
      <c r="H11" s="197">
        <f>D11-G11</f>
        <v>5.9826381092886571E-2</v>
      </c>
      <c r="I11" s="190"/>
      <c r="J11" s="191">
        <f>J10/J$3</f>
        <v>0.48573342736248232</v>
      </c>
      <c r="K11" s="191">
        <f>K10/K$3</f>
        <v>0.49754889714250833</v>
      </c>
      <c r="L11" s="197">
        <f>K11-J11</f>
        <v>1.1815469780026011E-2</v>
      </c>
    </row>
    <row r="12" spans="2:12" ht="29">
      <c r="B12" s="180" t="s">
        <v>328</v>
      </c>
      <c r="C12" s="180" t="s">
        <v>114</v>
      </c>
      <c r="D12" s="891">
        <f t="shared" ref="D12:E12" si="2">HLOOKUP(D$2,$24:$44,$A34,0)</f>
        <v>6.4850000000000003</v>
      </c>
      <c r="E12" s="891">
        <f t="shared" si="2"/>
        <v>4.3940000000000001</v>
      </c>
      <c r="F12" s="185">
        <f t="shared" ref="F12:F20" si="3">D12/E12-1</f>
        <v>0.4758761948111061</v>
      </c>
      <c r="G12" s="891">
        <f t="shared" ref="G12:G18" si="4">HLOOKUP(G$2,$24:$44,$A34,0)</f>
        <v>-1.85</v>
      </c>
      <c r="H12" s="185">
        <f t="shared" ref="H12:H20" si="5">D12/G12-1</f>
        <v>-4.5054054054054049</v>
      </c>
      <c r="I12" s="190"/>
      <c r="J12" s="184"/>
      <c r="K12" s="184"/>
      <c r="L12" s="195"/>
    </row>
    <row r="13" spans="2:12" ht="29">
      <c r="B13" s="180" t="s">
        <v>330</v>
      </c>
      <c r="C13" s="180" t="s">
        <v>115</v>
      </c>
      <c r="D13" s="891">
        <f t="shared" ref="D13:E13" si="6">HLOOKUP(D$2,$24:$44,$A35,0)</f>
        <v>0.55600000000000005</v>
      </c>
      <c r="E13" s="891">
        <f t="shared" si="6"/>
        <v>1.145</v>
      </c>
      <c r="F13" s="185">
        <f t="shared" si="3"/>
        <v>-0.514410480349345</v>
      </c>
      <c r="G13" s="891">
        <f t="shared" si="4"/>
        <v>1.395</v>
      </c>
      <c r="H13" s="185">
        <f t="shared" si="5"/>
        <v>-0.60143369175627237</v>
      </c>
      <c r="I13" s="190"/>
      <c r="J13" s="184"/>
      <c r="K13" s="184"/>
      <c r="L13" s="195"/>
    </row>
    <row r="14" spans="2:12" ht="29">
      <c r="B14" s="180" t="s">
        <v>332</v>
      </c>
      <c r="C14" s="180" t="s">
        <v>116</v>
      </c>
      <c r="D14" s="891">
        <f t="shared" ref="D14:E14" si="7">HLOOKUP(D$2,$24:$44,$A36,0)</f>
        <v>4.0000000000000002E-4</v>
      </c>
      <c r="E14" s="891">
        <f t="shared" si="7"/>
        <v>1E-3</v>
      </c>
      <c r="F14" s="185">
        <f t="shared" si="3"/>
        <v>-0.6</v>
      </c>
      <c r="G14" s="891">
        <f t="shared" si="4"/>
        <v>1.7000000000000001E-2</v>
      </c>
      <c r="H14" s="185">
        <f t="shared" si="5"/>
        <v>-0.97647058823529409</v>
      </c>
      <c r="I14" s="190"/>
      <c r="J14" s="184"/>
      <c r="K14" s="184"/>
      <c r="L14" s="195"/>
    </row>
    <row r="15" spans="2:12" ht="29">
      <c r="B15" s="180" t="s">
        <v>334</v>
      </c>
      <c r="C15" s="180" t="s">
        <v>117</v>
      </c>
      <c r="D15" s="891">
        <f t="shared" ref="D15:E15" si="8">HLOOKUP(D$2,$24:$44,$A37,0)</f>
        <v>0.34599999999999997</v>
      </c>
      <c r="E15" s="891">
        <f t="shared" si="8"/>
        <v>1.0999999999999999E-2</v>
      </c>
      <c r="F15" s="185">
        <f t="shared" si="3"/>
        <v>30.454545454545453</v>
      </c>
      <c r="G15" s="891">
        <f t="shared" si="4"/>
        <v>0.39800000000000002</v>
      </c>
      <c r="H15" s="185">
        <f t="shared" si="5"/>
        <v>-0.13065326633165841</v>
      </c>
      <c r="I15" s="190"/>
      <c r="J15" s="184"/>
      <c r="K15" s="184"/>
      <c r="L15" s="195"/>
    </row>
    <row r="16" spans="2:12" ht="72.5">
      <c r="B16" s="180" t="s">
        <v>336</v>
      </c>
      <c r="C16" s="180" t="s">
        <v>454</v>
      </c>
      <c r="D16" s="891">
        <f t="shared" ref="D16:E16" si="9">HLOOKUP(D$2,$24:$44,$A38,0)</f>
        <v>32.091000000000001</v>
      </c>
      <c r="E16" s="891">
        <f t="shared" si="9"/>
        <v>23.13</v>
      </c>
      <c r="F16" s="185">
        <f t="shared" si="3"/>
        <v>0.38741893644617398</v>
      </c>
      <c r="G16" s="891">
        <f t="shared" si="4"/>
        <v>18.295000000000005</v>
      </c>
      <c r="H16" s="185">
        <f t="shared" si="5"/>
        <v>0.75408581579666523</v>
      </c>
      <c r="I16" s="190"/>
      <c r="J16" s="184"/>
      <c r="K16" s="184"/>
      <c r="L16" s="195"/>
    </row>
    <row r="17" spans="1:31" ht="43.5">
      <c r="B17" s="180" t="s">
        <v>338</v>
      </c>
      <c r="C17" s="180" t="s">
        <v>455</v>
      </c>
      <c r="D17" s="891">
        <f t="shared" ref="D17:E17" si="10">HLOOKUP(D$2,$24:$44,$A39,0)</f>
        <v>6.0010000000000012</v>
      </c>
      <c r="E17" s="891">
        <f t="shared" si="10"/>
        <v>4.3550000000000004</v>
      </c>
      <c r="F17" s="185">
        <f t="shared" si="3"/>
        <v>0.37795637198622289</v>
      </c>
      <c r="G17" s="891">
        <f t="shared" si="4"/>
        <v>2.5970000000000049</v>
      </c>
      <c r="H17" s="185">
        <f t="shared" si="5"/>
        <v>1.3107431651906007</v>
      </c>
      <c r="I17" s="186"/>
      <c r="J17" s="891">
        <f>HLOOKUP(J$2,$47:$67,$A38,0)</f>
        <v>96.757000000000005</v>
      </c>
      <c r="K17" s="891">
        <f>HLOOKUP(K$2,$47:$67,$A38,0)</f>
        <v>93.84</v>
      </c>
      <c r="L17" s="185">
        <f>K17/J17-1</f>
        <v>-3.0147689572847414E-2</v>
      </c>
    </row>
    <row r="18" spans="1:31" ht="29">
      <c r="B18" s="179" t="s">
        <v>461</v>
      </c>
      <c r="C18" s="179" t="s">
        <v>456</v>
      </c>
      <c r="D18" s="892">
        <f t="shared" ref="D18:E18" si="11">HLOOKUP(D$2,$24:$44,$A40,0)</f>
        <v>26.09</v>
      </c>
      <c r="E18" s="892">
        <f t="shared" si="11"/>
        <v>18.774999999999999</v>
      </c>
      <c r="F18" s="189">
        <f t="shared" si="3"/>
        <v>0.38961384820239697</v>
      </c>
      <c r="G18" s="892">
        <f t="shared" si="4"/>
        <v>15.698</v>
      </c>
      <c r="H18" s="189">
        <f t="shared" si="5"/>
        <v>0.66199515861893232</v>
      </c>
      <c r="I18" s="186"/>
      <c r="J18" s="892"/>
      <c r="K18" s="892"/>
      <c r="L18" s="189"/>
    </row>
    <row r="19" spans="1:31" ht="14.5">
      <c r="B19" s="179" t="s">
        <v>146</v>
      </c>
      <c r="C19" s="179" t="s">
        <v>146</v>
      </c>
      <c r="D19" s="188">
        <f>D18/D$3</f>
        <v>0.51786423183803099</v>
      </c>
      <c r="E19" s="188">
        <f>E18/E$3</f>
        <v>0.48173141068404579</v>
      </c>
      <c r="F19" s="196">
        <f>D19-E19</f>
        <v>3.6132821153985195E-2</v>
      </c>
      <c r="G19" s="188">
        <f>G18/G$3</f>
        <v>0.33396447186469524</v>
      </c>
      <c r="H19" s="196">
        <f>D19-G19</f>
        <v>0.18389975997333574</v>
      </c>
      <c r="I19" s="186"/>
      <c r="J19" s="188">
        <f>HLOOKUP(J$2,$47:$67,$A40,0)</f>
        <v>75.376000000000005</v>
      </c>
      <c r="K19" s="188">
        <f>HLOOKUP(K$2,$47:$67,$A40,0)</f>
        <v>74.22399999999999</v>
      </c>
      <c r="L19" s="196">
        <f>K19/J19-1</f>
        <v>-1.5283379324984248E-2</v>
      </c>
    </row>
    <row r="20" spans="1:31" ht="14.5">
      <c r="B20" s="180" t="s">
        <v>150</v>
      </c>
      <c r="C20" s="180" t="s">
        <v>150</v>
      </c>
      <c r="D20" s="891">
        <f>HLOOKUP(D$2,$24:$44,$A43,0)</f>
        <v>27.669077999999999</v>
      </c>
      <c r="E20" s="891">
        <f>HLOOKUP(E$2,$24:$44,$A43,0)</f>
        <v>20.875204999999998</v>
      </c>
      <c r="F20" s="185">
        <f t="shared" si="3"/>
        <v>0.32545179795839152</v>
      </c>
      <c r="G20" s="891">
        <f>HLOOKUP(G$2,$24:$44,$A43,0)</f>
        <v>23.079000000000008</v>
      </c>
      <c r="H20" s="185">
        <f t="shared" si="5"/>
        <v>0.19888548030677189</v>
      </c>
      <c r="I20" s="776"/>
      <c r="J20" s="891">
        <f>HLOOKUP(J$2,$47:$67,$A43,0)</f>
        <v>72.775999999999996</v>
      </c>
      <c r="K20" s="891">
        <f>HLOOKUP(K$2,$47:$67,$A43,0)</f>
        <v>93.898205000000019</v>
      </c>
      <c r="L20" s="185">
        <f>K20/J20-1</f>
        <v>0.29023586072331575</v>
      </c>
    </row>
    <row r="21" spans="1:31" ht="14.5">
      <c r="B21" s="182" t="s">
        <v>146</v>
      </c>
      <c r="C21" s="182" t="s">
        <v>146</v>
      </c>
      <c r="D21" s="193">
        <f>D20/D$3</f>
        <v>0.54920758237395784</v>
      </c>
      <c r="E21" s="193">
        <f>E20/E$3</f>
        <v>0.53561874583055369</v>
      </c>
      <c r="F21" s="198">
        <f>D21-E21</f>
        <v>1.3588836543404148E-2</v>
      </c>
      <c r="G21" s="193">
        <f>G20/G$3</f>
        <v>0.49099032017870453</v>
      </c>
      <c r="H21" s="198">
        <f>D21-G21</f>
        <v>5.8217262195253305E-2</v>
      </c>
      <c r="I21" s="194"/>
      <c r="J21" s="193">
        <f>J20/J$3</f>
        <v>0.5132299012693935</v>
      </c>
      <c r="K21" s="193">
        <f>K20/K$3</f>
        <v>0.52130047245493372</v>
      </c>
      <c r="L21" s="198">
        <f>K21-J21</f>
        <v>8.0705711855402207E-3</v>
      </c>
    </row>
    <row r="23" spans="1:31" ht="12.5" thickBot="1">
      <c r="B23" s="187" t="s">
        <v>352</v>
      </c>
    </row>
    <row r="24" spans="1:31">
      <c r="B24" s="777"/>
      <c r="C24" s="380" t="s">
        <v>0</v>
      </c>
      <c r="D24" s="381" t="s">
        <v>1</v>
      </c>
      <c r="E24" s="381" t="s">
        <v>2</v>
      </c>
      <c r="F24" s="381" t="s">
        <v>3</v>
      </c>
      <c r="G24" s="382" t="s">
        <v>4</v>
      </c>
      <c r="H24" s="383" t="s">
        <v>6</v>
      </c>
      <c r="I24" s="383" t="s">
        <v>8</v>
      </c>
      <c r="J24" s="383" t="s">
        <v>9</v>
      </c>
      <c r="K24" s="382" t="s">
        <v>10</v>
      </c>
      <c r="L24" s="383" t="s">
        <v>11</v>
      </c>
      <c r="M24" s="383" t="s">
        <v>12</v>
      </c>
      <c r="N24" s="383" t="s">
        <v>13</v>
      </c>
      <c r="O24" s="382" t="s">
        <v>15</v>
      </c>
      <c r="P24" s="383" t="s">
        <v>16</v>
      </c>
      <c r="Q24" s="383" t="s">
        <v>17</v>
      </c>
      <c r="R24" s="383" t="s">
        <v>18</v>
      </c>
      <c r="S24" s="382" t="s">
        <v>19</v>
      </c>
      <c r="T24" s="383" t="s">
        <v>20</v>
      </c>
      <c r="U24" s="383" t="s">
        <v>21</v>
      </c>
      <c r="V24" s="383" t="s">
        <v>22</v>
      </c>
      <c r="W24" s="382" t="s">
        <v>23</v>
      </c>
      <c r="X24" s="383" t="s">
        <v>24</v>
      </c>
      <c r="Y24" s="383" t="s">
        <v>25</v>
      </c>
      <c r="Z24" s="383" t="s">
        <v>26</v>
      </c>
      <c r="AA24" s="380" t="s">
        <v>27</v>
      </c>
      <c r="AB24" s="381" t="s">
        <v>28</v>
      </c>
      <c r="AC24" s="381" t="s">
        <v>113</v>
      </c>
      <c r="AD24" s="840" t="s">
        <v>312</v>
      </c>
      <c r="AE24" s="380" t="s">
        <v>411</v>
      </c>
    </row>
    <row r="25" spans="1:31">
      <c r="A25" s="889">
        <v>2</v>
      </c>
      <c r="B25" s="778" t="s">
        <v>151</v>
      </c>
      <c r="C25" s="387">
        <v>8.6300000000000008</v>
      </c>
      <c r="D25" s="388">
        <v>9.7100000000000009</v>
      </c>
      <c r="E25" s="388">
        <v>8.52</v>
      </c>
      <c r="F25" s="389">
        <v>8.01</v>
      </c>
      <c r="G25" s="390">
        <v>9.83</v>
      </c>
      <c r="H25" s="393">
        <v>11.46</v>
      </c>
      <c r="I25" s="393">
        <v>11.61</v>
      </c>
      <c r="J25" s="393">
        <v>14.582000000000001</v>
      </c>
      <c r="K25" s="390">
        <v>16.193000000000001</v>
      </c>
      <c r="L25" s="393">
        <v>21.561</v>
      </c>
      <c r="M25" s="393">
        <v>21.058471827999998</v>
      </c>
      <c r="N25" s="393">
        <v>22.320528172</v>
      </c>
      <c r="O25" s="390">
        <v>21.428999999999998</v>
      </c>
      <c r="P25" s="393">
        <v>14.590129124000001</v>
      </c>
      <c r="Q25" s="393">
        <v>19.564</v>
      </c>
      <c r="R25" s="393">
        <v>20.877870875999996</v>
      </c>
      <c r="S25" s="390">
        <v>21.32</v>
      </c>
      <c r="T25" s="393">
        <v>29.490000000000002</v>
      </c>
      <c r="U25" s="393">
        <v>24.466000000000001</v>
      </c>
      <c r="V25" s="393">
        <v>25.319999999999993</v>
      </c>
      <c r="W25" s="390">
        <v>35.381</v>
      </c>
      <c r="X25" s="393">
        <v>32.683999999999997</v>
      </c>
      <c r="Y25" s="393">
        <v>33.268000000000001</v>
      </c>
      <c r="Z25" s="393">
        <v>40.466999999999999</v>
      </c>
      <c r="AA25" s="893">
        <f>IS_Quarterly!BO4</f>
        <v>38.973999999999997</v>
      </c>
      <c r="AB25" s="393">
        <f>IS_Quarterly!BR4</f>
        <v>45.898000000000003</v>
      </c>
      <c r="AC25" s="393">
        <f>IS_Quarterly!BU4</f>
        <v>48.246000000000002</v>
      </c>
      <c r="AD25" s="894">
        <f>IS_Quarterly!BX4</f>
        <v>47.005000000000003</v>
      </c>
      <c r="AE25" s="893">
        <f>IS_Quarterly!CA4</f>
        <v>50.38</v>
      </c>
    </row>
    <row r="26" spans="1:31">
      <c r="A26" s="889">
        <v>3</v>
      </c>
      <c r="B26" s="779" t="s">
        <v>152</v>
      </c>
      <c r="C26" s="401">
        <v>2.56</v>
      </c>
      <c r="D26" s="402">
        <v>3.45</v>
      </c>
      <c r="E26" s="402">
        <v>2.57</v>
      </c>
      <c r="F26" s="403">
        <v>2.12</v>
      </c>
      <c r="G26" s="404">
        <v>3.49</v>
      </c>
      <c r="H26" s="407">
        <v>2.98</v>
      </c>
      <c r="I26" s="407">
        <v>3.07</v>
      </c>
      <c r="J26" s="407">
        <v>3.1939999999999995</v>
      </c>
      <c r="K26" s="404">
        <v>3.9180000000000001</v>
      </c>
      <c r="L26" s="407">
        <v>5.2859999999999996</v>
      </c>
      <c r="M26" s="407">
        <v>4.00888153</v>
      </c>
      <c r="N26" s="407">
        <v>4.0151184700000027</v>
      </c>
      <c r="O26" s="404">
        <v>3.91</v>
      </c>
      <c r="P26" s="407">
        <v>3.1878267990000002</v>
      </c>
      <c r="Q26" s="407">
        <v>3.5750000000000002</v>
      </c>
      <c r="R26" s="407">
        <v>4.8281732009999994</v>
      </c>
      <c r="S26" s="404">
        <v>4.5940000000000003</v>
      </c>
      <c r="T26" s="407">
        <v>6.4</v>
      </c>
      <c r="U26" s="407">
        <v>5.3129999999999997</v>
      </c>
      <c r="V26" s="407">
        <v>6.4370000000000003</v>
      </c>
      <c r="W26" s="404">
        <v>8.8000000000000007</v>
      </c>
      <c r="X26" s="407">
        <v>8.2769999999999992</v>
      </c>
      <c r="Y26" s="407">
        <v>7.3170000000000002</v>
      </c>
      <c r="Z26" s="407">
        <v>9.2409999999999997</v>
      </c>
      <c r="AA26" s="895">
        <f>IS_Quarterly!BO5</f>
        <v>8.7639999999999993</v>
      </c>
      <c r="AB26" s="407">
        <f>IS_Quarterly!BR5</f>
        <v>9.577</v>
      </c>
      <c r="AC26" s="407">
        <f>IS_Quarterly!BU5</f>
        <v>11.234</v>
      </c>
      <c r="AD26" s="896">
        <f>IS_Quarterly!BX5</f>
        <v>10.099</v>
      </c>
      <c r="AE26" s="895">
        <f>IS_Quarterly!CA5</f>
        <v>10.177</v>
      </c>
    </row>
    <row r="27" spans="1:31">
      <c r="A27" s="889">
        <v>4</v>
      </c>
      <c r="B27" s="780" t="s">
        <v>146</v>
      </c>
      <c r="C27" s="414">
        <f>C26/C$25</f>
        <v>0.29663962920046349</v>
      </c>
      <c r="D27" s="415">
        <f t="shared" ref="D27:Z27" si="12">D26/D$25</f>
        <v>0.35530381050463439</v>
      </c>
      <c r="E27" s="415">
        <f t="shared" si="12"/>
        <v>0.30164319248826293</v>
      </c>
      <c r="F27" s="416">
        <f t="shared" si="12"/>
        <v>0.26466916354556808</v>
      </c>
      <c r="G27" s="417">
        <f t="shared" si="12"/>
        <v>0.35503560528992884</v>
      </c>
      <c r="H27" s="418">
        <f t="shared" si="12"/>
        <v>0.26003490401396157</v>
      </c>
      <c r="I27" s="418">
        <f t="shared" si="12"/>
        <v>0.26442721791558998</v>
      </c>
      <c r="J27" s="418">
        <f t="shared" si="12"/>
        <v>0.21903716911260454</v>
      </c>
      <c r="K27" s="417">
        <f t="shared" si="12"/>
        <v>0.24195640091397516</v>
      </c>
      <c r="L27" s="418">
        <f t="shared" si="12"/>
        <v>0.24516488103520243</v>
      </c>
      <c r="M27" s="418">
        <f t="shared" si="12"/>
        <v>0.19036906204512269</v>
      </c>
      <c r="N27" s="418">
        <f t="shared" si="12"/>
        <v>0.17988456362053165</v>
      </c>
      <c r="O27" s="417">
        <f t="shared" si="12"/>
        <v>0.18246301740631857</v>
      </c>
      <c r="P27" s="418">
        <f t="shared" si="12"/>
        <v>0.21849202100317203</v>
      </c>
      <c r="Q27" s="418">
        <f t="shared" si="12"/>
        <v>0.18273359231241057</v>
      </c>
      <c r="R27" s="418">
        <f t="shared" si="12"/>
        <v>0.23125792997169028</v>
      </c>
      <c r="S27" s="417">
        <f t="shared" si="12"/>
        <v>0.21547842401500938</v>
      </c>
      <c r="T27" s="418">
        <f t="shared" si="12"/>
        <v>0.21702271956595456</v>
      </c>
      <c r="U27" s="418">
        <f t="shared" si="12"/>
        <v>0.2171585056813537</v>
      </c>
      <c r="V27" s="418">
        <f t="shared" si="12"/>
        <v>0.25422590837282788</v>
      </c>
      <c r="W27" s="417">
        <f t="shared" si="12"/>
        <v>0.24872106497837823</v>
      </c>
      <c r="X27" s="418">
        <f t="shared" si="12"/>
        <v>0.25324317708970751</v>
      </c>
      <c r="Y27" s="418">
        <f t="shared" si="12"/>
        <v>0.21994108452567032</v>
      </c>
      <c r="Z27" s="418">
        <f t="shared" si="12"/>
        <v>0.22835890972891493</v>
      </c>
      <c r="AA27" s="897">
        <f>IS_Quarterly!BO6</f>
        <v>0.22486786062503208</v>
      </c>
      <c r="AB27" s="418">
        <f>IS_Quarterly!BR6</f>
        <v>0.208658329338969</v>
      </c>
      <c r="AC27" s="418">
        <f>IS_Quarterly!BU6</f>
        <v>0.23284831903162956</v>
      </c>
      <c r="AD27" s="898">
        <f>IS_Quarterly!BX6</f>
        <v>0.21484948409743643</v>
      </c>
      <c r="AE27" s="897">
        <f>IS_Quarterly!CA6</f>
        <v>0.20200476379515678</v>
      </c>
    </row>
    <row r="28" spans="1:31">
      <c r="A28" s="889">
        <v>5</v>
      </c>
      <c r="B28" s="781" t="s">
        <v>153</v>
      </c>
      <c r="C28" s="421">
        <v>6.06</v>
      </c>
      <c r="D28" s="422">
        <v>6.26</v>
      </c>
      <c r="E28" s="422">
        <v>5.95</v>
      </c>
      <c r="F28" s="423">
        <v>5.89</v>
      </c>
      <c r="G28" s="424">
        <v>6.34</v>
      </c>
      <c r="H28" s="425">
        <v>8.48</v>
      </c>
      <c r="I28" s="425">
        <v>8.5500000000000007</v>
      </c>
      <c r="J28" s="425">
        <v>11.377999999999997</v>
      </c>
      <c r="K28" s="424">
        <v>12.275000000000002</v>
      </c>
      <c r="L28" s="425">
        <v>16.274999999999999</v>
      </c>
      <c r="M28" s="425">
        <v>17.057590298000001</v>
      </c>
      <c r="N28" s="425">
        <v>18.297409701999996</v>
      </c>
      <c r="O28" s="424">
        <v>17.518999999999998</v>
      </c>
      <c r="P28" s="425">
        <v>11.402302325000001</v>
      </c>
      <c r="Q28" s="425">
        <v>15.989000000000001</v>
      </c>
      <c r="R28" s="425">
        <v>16.049697675000001</v>
      </c>
      <c r="S28" s="424">
        <v>16.725999999999999</v>
      </c>
      <c r="T28" s="425">
        <v>23.090000000000003</v>
      </c>
      <c r="U28" s="425">
        <v>19.153000000000002</v>
      </c>
      <c r="V28" s="425">
        <v>18.882999999999992</v>
      </c>
      <c r="W28" s="424">
        <v>26.581</v>
      </c>
      <c r="X28" s="425">
        <v>24.406999999999996</v>
      </c>
      <c r="Y28" s="425">
        <v>25.951000000000001</v>
      </c>
      <c r="Z28" s="425">
        <v>31.225999999999999</v>
      </c>
      <c r="AA28" s="899">
        <f>IS_Quarterly!BO7</f>
        <v>30.209999999999997</v>
      </c>
      <c r="AB28" s="425">
        <f>IS_Quarterly!BR7</f>
        <v>36.318000000000005</v>
      </c>
      <c r="AC28" s="425">
        <f>IS_Quarterly!BU7</f>
        <v>37.012</v>
      </c>
      <c r="AD28" s="900">
        <f>IS_Quarterly!BX7</f>
        <v>36.906000000000006</v>
      </c>
      <c r="AE28" s="899">
        <f>IS_Quarterly!CA7</f>
        <v>40.203000000000003</v>
      </c>
    </row>
    <row r="29" spans="1:31">
      <c r="A29" s="889">
        <v>6</v>
      </c>
      <c r="B29" s="782" t="s">
        <v>146</v>
      </c>
      <c r="C29" s="430">
        <v>0.70220162224797211</v>
      </c>
      <c r="D29" s="431">
        <v>0.64469618949536556</v>
      </c>
      <c r="E29" s="431">
        <v>0.69835680751173712</v>
      </c>
      <c r="F29" s="432">
        <v>0.73533083645443198</v>
      </c>
      <c r="G29" s="433">
        <v>0.64496439471007116</v>
      </c>
      <c r="H29" s="434">
        <v>0.73996509598603832</v>
      </c>
      <c r="I29" s="434">
        <v>0.73643410852713187</v>
      </c>
      <c r="J29" s="434">
        <v>0.78027705390207081</v>
      </c>
      <c r="K29" s="433">
        <v>0.75804359908602492</v>
      </c>
      <c r="L29" s="434">
        <v>0.75483511896479749</v>
      </c>
      <c r="M29" s="434">
        <v>0.81001083256761774</v>
      </c>
      <c r="N29" s="434">
        <v>0.81975702192178379</v>
      </c>
      <c r="O29" s="433">
        <v>0.81753698259368146</v>
      </c>
      <c r="P29" s="434">
        <v>0.781507978996828</v>
      </c>
      <c r="Q29" s="434">
        <v>0.81726640768758951</v>
      </c>
      <c r="R29" s="434">
        <v>0.76874207002830997</v>
      </c>
      <c r="S29" s="433">
        <v>0.78452157598499062</v>
      </c>
      <c r="T29" s="434">
        <v>0.78297728043404546</v>
      </c>
      <c r="U29" s="434">
        <v>0.78284149431864636</v>
      </c>
      <c r="V29" s="434">
        <v>0.74577409162717212</v>
      </c>
      <c r="W29" s="433">
        <v>0.7512789350216218</v>
      </c>
      <c r="X29" s="434">
        <v>0.74675682291029244</v>
      </c>
      <c r="Y29" s="434">
        <v>0.78005891547432971</v>
      </c>
      <c r="Z29" s="434">
        <v>0.77164109027108507</v>
      </c>
      <c r="AA29" s="901">
        <f>IS_Quarterly!BO8</f>
        <v>0.77513213937496794</v>
      </c>
      <c r="AB29" s="434">
        <f>IS_Quarterly!BR8</f>
        <v>0.79127630833587526</v>
      </c>
      <c r="AC29" s="434">
        <f>IS_Quarterly!BU8</f>
        <v>0.76715168096837039</v>
      </c>
      <c r="AD29" s="902">
        <f>IS_Quarterly!BX8</f>
        <v>0.78515051590256368</v>
      </c>
      <c r="AE29" s="901">
        <f>IS_Quarterly!CA8</f>
        <v>0.79799523620484325</v>
      </c>
    </row>
    <row r="30" spans="1:31">
      <c r="A30" s="889">
        <v>7</v>
      </c>
      <c r="B30" s="783" t="s">
        <v>154</v>
      </c>
      <c r="C30" s="442">
        <v>3.02</v>
      </c>
      <c r="D30" s="443">
        <v>3.1</v>
      </c>
      <c r="E30" s="443">
        <v>3.2</v>
      </c>
      <c r="F30" s="444">
        <v>4.05</v>
      </c>
      <c r="G30" s="445">
        <v>3.76</v>
      </c>
      <c r="H30" s="446">
        <v>4.24</v>
      </c>
      <c r="I30" s="446">
        <v>4.42</v>
      </c>
      <c r="J30" s="446">
        <v>4.8510000000000009</v>
      </c>
      <c r="K30" s="445">
        <v>4.83</v>
      </c>
      <c r="L30" s="446">
        <v>6.7069999999999999</v>
      </c>
      <c r="M30" s="446">
        <v>5.28586212</v>
      </c>
      <c r="N30" s="446">
        <v>5.3721378800000013</v>
      </c>
      <c r="O30" s="445">
        <v>4.085</v>
      </c>
      <c r="P30" s="446">
        <v>5.0350405629999999</v>
      </c>
      <c r="Q30" s="446">
        <v>4.1239999999999997</v>
      </c>
      <c r="R30" s="446">
        <v>7.1059594370000019</v>
      </c>
      <c r="S30" s="445">
        <v>5.8310000000000004</v>
      </c>
      <c r="T30" s="446">
        <v>7</v>
      </c>
      <c r="U30" s="446">
        <v>5.8239999999999998</v>
      </c>
      <c r="V30" s="446">
        <v>7.4839999999999973</v>
      </c>
      <c r="W30" s="445">
        <v>9.8759999999999994</v>
      </c>
      <c r="X30" s="446">
        <v>9.1440000000000001</v>
      </c>
      <c r="Y30" s="446">
        <v>8.4710000000000001</v>
      </c>
      <c r="Z30" s="446">
        <v>11.797000000000001</v>
      </c>
      <c r="AA30" s="903">
        <f>IS_Quarterly!BO9</f>
        <v>10.319000000000001</v>
      </c>
      <c r="AB30" s="446">
        <f>IS_Quarterly!BR9</f>
        <v>13.173999999999999</v>
      </c>
      <c r="AC30" s="446">
        <f>IS_Quarterly!BU9</f>
        <v>12.348000000000001</v>
      </c>
      <c r="AD30" s="904">
        <f>IS_Quarterly!BX9</f>
        <v>14.984999999999999</v>
      </c>
      <c r="AE30" s="903">
        <f>IS_Quarterly!CA9</f>
        <v>13.694000000000001</v>
      </c>
    </row>
    <row r="31" spans="1:31">
      <c r="A31" s="889">
        <v>8</v>
      </c>
      <c r="B31" s="780" t="s">
        <v>146</v>
      </c>
      <c r="C31" s="414">
        <v>0.34994206257242177</v>
      </c>
      <c r="D31" s="415">
        <v>0.31925849639546855</v>
      </c>
      <c r="E31" s="415">
        <v>0.37558685446009393</v>
      </c>
      <c r="F31" s="416">
        <v>0.5056179775280899</v>
      </c>
      <c r="G31" s="417">
        <v>0.38250254323499489</v>
      </c>
      <c r="H31" s="418">
        <v>0.36998254799301916</v>
      </c>
      <c r="I31" s="418">
        <v>0.38070628768303189</v>
      </c>
      <c r="J31" s="418">
        <v>0.33267041558085314</v>
      </c>
      <c r="K31" s="417">
        <v>0.29827703328598776</v>
      </c>
      <c r="L31" s="418">
        <v>0.31107091507815038</v>
      </c>
      <c r="M31" s="418">
        <v>0.25100881788448454</v>
      </c>
      <c r="N31" s="418">
        <v>0.24068148560835056</v>
      </c>
      <c r="O31" s="417">
        <v>0.19062952074291847</v>
      </c>
      <c r="P31" s="418">
        <v>0.34509910914479991</v>
      </c>
      <c r="Q31" s="418">
        <v>0.21079533837661008</v>
      </c>
      <c r="R31" s="418">
        <v>0.34035843401870092</v>
      </c>
      <c r="S31" s="417">
        <v>0.27349906191369605</v>
      </c>
      <c r="T31" s="418">
        <v>0.23736859952526279</v>
      </c>
      <c r="U31" s="418">
        <v>0.23804463336875661</v>
      </c>
      <c r="V31" s="418">
        <v>0.2955766192733017</v>
      </c>
      <c r="W31" s="417">
        <v>0.2791328679234617</v>
      </c>
      <c r="X31" s="418">
        <v>0.27976991800269246</v>
      </c>
      <c r="Y31" s="418">
        <v>0.25462907298304677</v>
      </c>
      <c r="Z31" s="418">
        <v>0.29152148664343791</v>
      </c>
      <c r="AA31" s="897">
        <f>IS_Quarterly!BO10</f>
        <v>0.26476625442602764</v>
      </c>
      <c r="AB31" s="418">
        <f>IS_Quarterly!BR10</f>
        <v>0.28702775720074947</v>
      </c>
      <c r="AC31" s="418">
        <f>IS_Quarterly!BU10</f>
        <v>0.25593831612983459</v>
      </c>
      <c r="AD31" s="898">
        <f>IS_Quarterly!BX10</f>
        <v>0.31879587277949151</v>
      </c>
      <c r="AE31" s="897">
        <f>IS_Quarterly!CA10</f>
        <v>0.2718142119888845</v>
      </c>
    </row>
    <row r="32" spans="1:31">
      <c r="A32" s="889">
        <v>9</v>
      </c>
      <c r="B32" s="778" t="s">
        <v>155</v>
      </c>
      <c r="C32" s="387">
        <v>3.04</v>
      </c>
      <c r="D32" s="388">
        <v>3.16</v>
      </c>
      <c r="E32" s="388">
        <v>2.75</v>
      </c>
      <c r="F32" s="389">
        <v>1.85</v>
      </c>
      <c r="G32" s="390">
        <v>2.58</v>
      </c>
      <c r="H32" s="393">
        <v>4.24</v>
      </c>
      <c r="I32" s="393">
        <v>4.13</v>
      </c>
      <c r="J32" s="393">
        <v>6.5259999999999989</v>
      </c>
      <c r="K32" s="390">
        <v>7.4450000000000021</v>
      </c>
      <c r="L32" s="393">
        <v>9.5679999999999978</v>
      </c>
      <c r="M32" s="393">
        <v>11.771728178</v>
      </c>
      <c r="N32" s="393">
        <v>12.924271822000005</v>
      </c>
      <c r="O32" s="390">
        <v>13.433999999999997</v>
      </c>
      <c r="P32" s="393">
        <v>6.3672617620000009</v>
      </c>
      <c r="Q32" s="393">
        <v>11.865000000000002</v>
      </c>
      <c r="R32" s="393">
        <v>8.9437382379999981</v>
      </c>
      <c r="S32" s="390">
        <v>10.895</v>
      </c>
      <c r="T32" s="393">
        <v>16.090000000000003</v>
      </c>
      <c r="U32" s="393">
        <v>13.329000000000002</v>
      </c>
      <c r="V32" s="393">
        <v>11.398999999999994</v>
      </c>
      <c r="W32" s="390">
        <v>16.704999999999998</v>
      </c>
      <c r="X32" s="393">
        <v>15.262999999999996</v>
      </c>
      <c r="Y32" s="393">
        <v>17.48</v>
      </c>
      <c r="Z32" s="393">
        <v>19.428999999999998</v>
      </c>
      <c r="AA32" s="893">
        <f>IS_Quarterly!BO11</f>
        <v>19.890999999999998</v>
      </c>
      <c r="AB32" s="393">
        <f>IS_Quarterly!BR11</f>
        <v>23.144000000000005</v>
      </c>
      <c r="AC32" s="393">
        <f>IS_Quarterly!BU11</f>
        <v>24.664000000000001</v>
      </c>
      <c r="AD32" s="894">
        <f>IS_Quarterly!BX11</f>
        <v>21.921000000000006</v>
      </c>
      <c r="AE32" s="893">
        <f>IS_Quarterly!CA11</f>
        <v>26.509</v>
      </c>
    </row>
    <row r="33" spans="1:32">
      <c r="A33" s="889">
        <v>10</v>
      </c>
      <c r="B33" s="782" t="s">
        <v>146</v>
      </c>
      <c r="C33" s="430">
        <v>0.35225955967555039</v>
      </c>
      <c r="D33" s="431">
        <v>0.32543769309989701</v>
      </c>
      <c r="E33" s="431">
        <v>0.32276995305164319</v>
      </c>
      <c r="F33" s="432">
        <v>0.23096129837702872</v>
      </c>
      <c r="G33" s="433">
        <v>0.26246185147507628</v>
      </c>
      <c r="H33" s="434">
        <v>0.36998254799301916</v>
      </c>
      <c r="I33" s="434">
        <v>0.35572782084409993</v>
      </c>
      <c r="J33" s="434">
        <v>0.44753806062268542</v>
      </c>
      <c r="K33" s="433">
        <v>0.45976656580003716</v>
      </c>
      <c r="L33" s="434">
        <v>0.44376420388664711</v>
      </c>
      <c r="M33" s="434">
        <v>0.55900201468313315</v>
      </c>
      <c r="N33" s="434">
        <v>0.57903073450622311</v>
      </c>
      <c r="O33" s="433">
        <v>0.62690746185076296</v>
      </c>
      <c r="P33" s="434">
        <v>0.43640886985202809</v>
      </c>
      <c r="Q33" s="434">
        <v>0.60647106931097949</v>
      </c>
      <c r="R33" s="434">
        <v>0.42838363600960899</v>
      </c>
      <c r="S33" s="433">
        <v>0.51102251407129451</v>
      </c>
      <c r="T33" s="434">
        <v>0.54560868090878267</v>
      </c>
      <c r="U33" s="434">
        <v>0.54479686094988977</v>
      </c>
      <c r="V33" s="434">
        <v>0.45019747235387031</v>
      </c>
      <c r="W33" s="433">
        <v>0.47214606709815998</v>
      </c>
      <c r="X33" s="434">
        <v>0.46698690490759998</v>
      </c>
      <c r="Y33" s="434">
        <v>0.52542984249128288</v>
      </c>
      <c r="Z33" s="434">
        <v>0.48011960362764722</v>
      </c>
      <c r="AA33" s="901">
        <f>IS_Quarterly!BO12</f>
        <v>0.51036588494894031</v>
      </c>
      <c r="AB33" s="434">
        <f>IS_Quarterly!BR12</f>
        <v>0.50424855113512579</v>
      </c>
      <c r="AC33" s="434">
        <f>IS_Quarterly!BU12</f>
        <v>0.51121336483853586</v>
      </c>
      <c r="AD33" s="902">
        <f>IS_Quarterly!BX12</f>
        <v>0.46635464312307212</v>
      </c>
      <c r="AE33" s="901">
        <f>IS_Quarterly!CA12</f>
        <v>0.52618102421595869</v>
      </c>
    </row>
    <row r="34" spans="1:32" s="790" customFormat="1">
      <c r="A34" s="889">
        <v>11</v>
      </c>
      <c r="B34" s="784" t="s">
        <v>328</v>
      </c>
      <c r="C34" s="785">
        <v>4.9946123000000002E-2</v>
      </c>
      <c r="D34" s="786">
        <v>3.3595376000000003E-2</v>
      </c>
      <c r="E34" s="786">
        <v>7.7046980000000001E-2</v>
      </c>
      <c r="F34" s="787">
        <v>-2.4094260000000001E-3</v>
      </c>
      <c r="G34" s="788">
        <v>6.3148701000000002E-2</v>
      </c>
      <c r="H34" s="789">
        <v>0.21570729999999999</v>
      </c>
      <c r="I34" s="789">
        <v>3.8570129000000002E-2</v>
      </c>
      <c r="J34" s="789">
        <v>9.1933276999999994E-2</v>
      </c>
      <c r="K34" s="788">
        <v>0.14593989700000001</v>
      </c>
      <c r="L34" s="789">
        <v>0.139366079</v>
      </c>
      <c r="M34" s="789">
        <v>0.25893301099999999</v>
      </c>
      <c r="N34" s="789">
        <v>-2.3085438999999999E-2</v>
      </c>
      <c r="O34" s="788">
        <v>1.0262209550000001</v>
      </c>
      <c r="P34" s="789">
        <v>0.20569116500000001</v>
      </c>
      <c r="Q34" s="789">
        <v>5.7536017000000002E-2</v>
      </c>
      <c r="R34" s="789">
        <v>7.128845E-3</v>
      </c>
      <c r="S34" s="788">
        <v>1.47</v>
      </c>
      <c r="T34" s="789">
        <v>0.1</v>
      </c>
      <c r="U34" s="789">
        <v>2.6094346549999998</v>
      </c>
      <c r="V34" s="789">
        <v>2.8508525E-2</v>
      </c>
      <c r="W34" s="788">
        <v>0.70399999999999996</v>
      </c>
      <c r="X34" s="789">
        <v>2.9740000000000002</v>
      </c>
      <c r="Y34" s="789">
        <v>5.4320000000000004</v>
      </c>
      <c r="Z34" s="789">
        <v>-6.5259999999999998</v>
      </c>
      <c r="AA34" s="905">
        <f>IS_Quarterly!BO13</f>
        <v>4.3940000000000001</v>
      </c>
      <c r="AB34" s="789">
        <f>IS_Quarterly!BR13</f>
        <v>2.0270000000000001</v>
      </c>
      <c r="AC34" s="789">
        <f>IS_Quarterly!BU13</f>
        <v>4.0880000000000001</v>
      </c>
      <c r="AD34" s="906">
        <f>IS_Quarterly!BX13</f>
        <v>-1.85</v>
      </c>
      <c r="AE34" s="905">
        <f>IS_Quarterly!CA13</f>
        <v>6.4850000000000003</v>
      </c>
    </row>
    <row r="35" spans="1:32" s="790" customFormat="1">
      <c r="A35" s="889">
        <v>12</v>
      </c>
      <c r="B35" s="784" t="s">
        <v>330</v>
      </c>
      <c r="C35" s="785">
        <v>0.40041795200000002</v>
      </c>
      <c r="D35" s="786">
        <v>-0.115101702</v>
      </c>
      <c r="E35" s="786">
        <v>1.7255959000000001E-2</v>
      </c>
      <c r="F35" s="787">
        <v>0.43370875800000003</v>
      </c>
      <c r="G35" s="788">
        <v>0.18034135900000001</v>
      </c>
      <c r="H35" s="789">
        <v>0.16834172</v>
      </c>
      <c r="I35" s="789">
        <v>0.15194664599999999</v>
      </c>
      <c r="J35" s="789">
        <v>6.2150292000000003E-2</v>
      </c>
      <c r="K35" s="788">
        <v>7.8080283E-2</v>
      </c>
      <c r="L35" s="789">
        <v>0.192668323</v>
      </c>
      <c r="M35" s="789">
        <v>-4.3191817E-2</v>
      </c>
      <c r="N35" s="789">
        <v>0.50881607200000001</v>
      </c>
      <c r="O35" s="788">
        <v>-0.22780895000000001</v>
      </c>
      <c r="P35" s="789">
        <v>0.37321935699999997</v>
      </c>
      <c r="Q35" s="789">
        <v>0.48769772900000002</v>
      </c>
      <c r="R35" s="789">
        <v>2.0452344249999999</v>
      </c>
      <c r="S35" s="788">
        <v>-0.18</v>
      </c>
      <c r="T35" s="789">
        <v>0.23</v>
      </c>
      <c r="U35" s="789">
        <v>9.1640764E-2</v>
      </c>
      <c r="V35" s="789">
        <v>0.22806104099999999</v>
      </c>
      <c r="W35" s="788">
        <v>0.79200000000000004</v>
      </c>
      <c r="X35" s="789">
        <v>0.73099999999999998</v>
      </c>
      <c r="Y35" s="789">
        <v>0.77</v>
      </c>
      <c r="Z35" s="789">
        <v>2.38</v>
      </c>
      <c r="AA35" s="905">
        <f>IS_Quarterly!BO14</f>
        <v>1.145</v>
      </c>
      <c r="AB35" s="789">
        <f>IS_Quarterly!BR14</f>
        <v>0.48899999999999999</v>
      </c>
      <c r="AC35" s="789">
        <f>IS_Quarterly!BU14</f>
        <v>0.56399999999999995</v>
      </c>
      <c r="AD35" s="906">
        <f>IS_Quarterly!BX14</f>
        <v>1.395</v>
      </c>
      <c r="AE35" s="905">
        <f>IS_Quarterly!CA14</f>
        <v>0.55600000000000005</v>
      </c>
    </row>
    <row r="36" spans="1:32" s="790" customFormat="1">
      <c r="A36" s="889">
        <v>13</v>
      </c>
      <c r="B36" s="784" t="s">
        <v>332</v>
      </c>
      <c r="C36" s="785">
        <v>9.2144397000000003E-2</v>
      </c>
      <c r="D36" s="786">
        <v>0.109532779</v>
      </c>
      <c r="E36" s="786">
        <v>0.13832414700000001</v>
      </c>
      <c r="F36" s="787">
        <v>9.7027447000000003E-2</v>
      </c>
      <c r="G36" s="788">
        <v>5.1376668E-2</v>
      </c>
      <c r="H36" s="789">
        <v>0.230574008</v>
      </c>
      <c r="I36" s="789">
        <v>2.8508344000000001E-2</v>
      </c>
      <c r="J36" s="789">
        <v>0.199558661</v>
      </c>
      <c r="K36" s="788">
        <v>5.9530184999999999E-2</v>
      </c>
      <c r="L36" s="789">
        <v>6.1527258000000001E-2</v>
      </c>
      <c r="M36" s="789">
        <v>0.101154302</v>
      </c>
      <c r="N36" s="789">
        <v>3.5517052E-2</v>
      </c>
      <c r="O36" s="788">
        <v>1.8995695999999999E-2</v>
      </c>
      <c r="P36" s="789">
        <v>2.0578710000000002E-3</v>
      </c>
      <c r="Q36" s="789">
        <v>2.5976808000000001E-2</v>
      </c>
      <c r="R36" s="789">
        <v>2.8282425999999999E-2</v>
      </c>
      <c r="S36" s="788">
        <v>0.01</v>
      </c>
      <c r="T36" s="789">
        <v>0.04</v>
      </c>
      <c r="U36" s="789">
        <v>5.6398878E-2</v>
      </c>
      <c r="V36" s="789">
        <v>0.10614963700000001</v>
      </c>
      <c r="W36" s="788">
        <v>2E-3</v>
      </c>
      <c r="X36" s="789">
        <v>2.7E-2</v>
      </c>
      <c r="Y36" s="789">
        <v>5.0000000000000001E-3</v>
      </c>
      <c r="Z36" s="789">
        <v>30.338000000000001</v>
      </c>
      <c r="AA36" s="905">
        <f>IS_Quarterly!BO15</f>
        <v>1E-3</v>
      </c>
      <c r="AB36" s="789">
        <f>IS_Quarterly!BR15</f>
        <v>1.4999999999999999E-2</v>
      </c>
      <c r="AC36" s="789">
        <f>IS_Quarterly!BU15</f>
        <v>1.4999999999999999E-2</v>
      </c>
      <c r="AD36" s="906">
        <f>IS_Quarterly!BX15</f>
        <v>1.7000000000000001E-2</v>
      </c>
      <c r="AE36" s="905">
        <f>IS_Quarterly!CA15</f>
        <v>4.0000000000000002E-4</v>
      </c>
    </row>
    <row r="37" spans="1:32" s="790" customFormat="1">
      <c r="A37" s="889">
        <v>14</v>
      </c>
      <c r="B37" s="784" t="s">
        <v>334</v>
      </c>
      <c r="C37" s="785">
        <v>1.118314E-3</v>
      </c>
      <c r="D37" s="786">
        <v>2.3123229999999998E-3</v>
      </c>
      <c r="E37" s="786">
        <v>1.9499584E-2</v>
      </c>
      <c r="F37" s="787">
        <v>13.781930704000001</v>
      </c>
      <c r="G37" s="788">
        <v>2.210105E-3</v>
      </c>
      <c r="H37" s="789">
        <v>2.2059477000000001E-2</v>
      </c>
      <c r="I37" s="789">
        <v>1.448073E-3</v>
      </c>
      <c r="J37" s="789">
        <v>2.1130004000000001E-2</v>
      </c>
      <c r="K37" s="788">
        <v>1.452675E-2</v>
      </c>
      <c r="L37" s="789">
        <v>2.9060919999999999E-3</v>
      </c>
      <c r="M37" s="789">
        <v>1.4999999999999999E-4</v>
      </c>
      <c r="N37" s="789">
        <v>-9.8319999999999994E-5</v>
      </c>
      <c r="O37" s="788">
        <v>6.4108600000000002E-4</v>
      </c>
      <c r="P37" s="789">
        <v>7.3895469999999998E-3</v>
      </c>
      <c r="Q37" s="789">
        <v>1.3000000000000001E-8</v>
      </c>
      <c r="R37" s="789">
        <v>7.17883E-4</v>
      </c>
      <c r="S37" s="788">
        <v>1.24E-5</v>
      </c>
      <c r="T37" s="789">
        <v>0.01</v>
      </c>
      <c r="U37" s="789">
        <v>2.5883682000000002E-2</v>
      </c>
      <c r="V37" s="789">
        <v>0.115268385</v>
      </c>
      <c r="W37" s="788">
        <v>1.9999999999999999E-6</v>
      </c>
      <c r="X37" s="789">
        <v>2.0000000000000001E-4</v>
      </c>
      <c r="Y37" s="789">
        <v>6.0000000000000002E-5</v>
      </c>
      <c r="Z37" s="789">
        <v>0.4</v>
      </c>
      <c r="AA37" s="905">
        <f>IS_Quarterly!BO16</f>
        <v>1.0999999999999999E-2</v>
      </c>
      <c r="AB37" s="789">
        <f>IS_Quarterly!BR16</f>
        <v>5.0999999999999997E-2</v>
      </c>
      <c r="AC37" s="789">
        <f>IS_Quarterly!BU16</f>
        <v>0.434</v>
      </c>
      <c r="AD37" s="906">
        <f>IS_Quarterly!BX16</f>
        <v>0.39800000000000002</v>
      </c>
      <c r="AE37" s="905">
        <f>IS_Quarterly!CA16</f>
        <v>0.34599999999999997</v>
      </c>
    </row>
    <row r="38" spans="1:32">
      <c r="A38" s="889">
        <v>15</v>
      </c>
      <c r="B38" s="791" t="s">
        <v>336</v>
      </c>
      <c r="C38" s="458">
        <v>2.7824572440000002</v>
      </c>
      <c r="D38" s="459">
        <v>3.4151308949999999</v>
      </c>
      <c r="E38" s="459">
        <v>2.9325919740000002</v>
      </c>
      <c r="F38" s="460">
        <v>-12.273736375</v>
      </c>
      <c r="G38" s="461">
        <v>2.5136539930000001</v>
      </c>
      <c r="H38" s="464">
        <v>4.4993707389999997</v>
      </c>
      <c r="I38" s="464">
        <v>4.0441696739999999</v>
      </c>
      <c r="J38" s="464">
        <v>6.7290454349999997</v>
      </c>
      <c r="K38" s="461">
        <v>7.5568683700000001</v>
      </c>
      <c r="L38" s="464">
        <v>9.5734958900000002</v>
      </c>
      <c r="M38" s="464">
        <v>12.174857308</v>
      </c>
      <c r="N38" s="464">
        <v>12.429278803000001</v>
      </c>
      <c r="O38" s="461">
        <v>14.706163441999999</v>
      </c>
      <c r="P38" s="464">
        <v>6.1944018940000003</v>
      </c>
      <c r="Q38" s="464">
        <v>11.460166679</v>
      </c>
      <c r="R38" s="464">
        <v>6.9326356889999996</v>
      </c>
      <c r="S38" s="461">
        <v>12.56</v>
      </c>
      <c r="T38" s="464">
        <v>15.97</v>
      </c>
      <c r="U38" s="464">
        <v>15.877086973999999</v>
      </c>
      <c r="V38" s="464">
        <v>11.22504022</v>
      </c>
      <c r="W38" s="461">
        <v>16.617999999999999</v>
      </c>
      <c r="X38" s="464">
        <v>17.532</v>
      </c>
      <c r="Y38" s="464">
        <v>22.146000000000001</v>
      </c>
      <c r="Z38" s="464">
        <v>40.460999999999999</v>
      </c>
      <c r="AA38" s="907">
        <f>IS_Quarterly!BO17</f>
        <v>23.13</v>
      </c>
      <c r="AB38" s="464">
        <f>IS_Quarterly!BR17</f>
        <v>24.646999999999998</v>
      </c>
      <c r="AC38" s="464">
        <f>IS_Quarterly!BU17</f>
        <v>27.768000000000001</v>
      </c>
      <c r="AD38" s="908">
        <f>IS_Quarterly!BX17</f>
        <v>18.295000000000005</v>
      </c>
      <c r="AE38" s="907">
        <f>IS_Quarterly!CA17</f>
        <v>32.091000000000001</v>
      </c>
    </row>
    <row r="39" spans="1:32">
      <c r="A39" s="889">
        <v>16</v>
      </c>
      <c r="B39" s="791" t="s">
        <v>338</v>
      </c>
      <c r="C39" s="458">
        <v>0.61818885300000004</v>
      </c>
      <c r="D39" s="459">
        <v>0.60237327299999999</v>
      </c>
      <c r="E39" s="459">
        <v>0.77848917399999995</v>
      </c>
      <c r="F39" s="460">
        <v>-1.4383714000000001E-2</v>
      </c>
      <c r="G39" s="461">
        <v>0.5736539930000002</v>
      </c>
      <c r="H39" s="464">
        <v>0.64937073899999964</v>
      </c>
      <c r="I39" s="464">
        <v>1.2041696740000001</v>
      </c>
      <c r="J39" s="464">
        <v>0.4960454349999992</v>
      </c>
      <c r="K39" s="461">
        <v>1.6318683700000003</v>
      </c>
      <c r="L39" s="464">
        <v>1.9464958900000005</v>
      </c>
      <c r="M39" s="464">
        <v>2.6638573080000008</v>
      </c>
      <c r="N39" s="464">
        <v>2.0992788029999989</v>
      </c>
      <c r="O39" s="461">
        <v>3.3021634419999994</v>
      </c>
      <c r="P39" s="464">
        <v>1.4744018940000014</v>
      </c>
      <c r="Q39" s="464">
        <v>2.6341666789999998</v>
      </c>
      <c r="R39" s="464">
        <v>-6.2813643110000026</v>
      </c>
      <c r="S39" s="461">
        <v>2.9980000000000011</v>
      </c>
      <c r="T39" s="464">
        <v>3.9310000000000009</v>
      </c>
      <c r="U39" s="464">
        <v>3.353086974</v>
      </c>
      <c r="V39" s="464">
        <v>1.5453642200000015</v>
      </c>
      <c r="W39" s="461">
        <v>3.8019999999999978</v>
      </c>
      <c r="X39" s="464">
        <v>3.7249999999999996</v>
      </c>
      <c r="Y39" s="464">
        <v>3.4299999999999997</v>
      </c>
      <c r="Z39" s="464">
        <v>10.423999999999999</v>
      </c>
      <c r="AA39" s="907">
        <f>IS_Quarterly!BO18</f>
        <v>4.3550000000000004</v>
      </c>
      <c r="AB39" s="464">
        <f>IS_Quarterly!BR18</f>
        <v>6.0889999999999986</v>
      </c>
      <c r="AC39" s="464">
        <f>IS_Quarterly!BU18</f>
        <v>6.5749999999999993</v>
      </c>
      <c r="AD39" s="908">
        <f>IS_Quarterly!BX18</f>
        <v>2.5970000000000049</v>
      </c>
      <c r="AE39" s="907">
        <f>IS_Quarterly!CA18</f>
        <v>6.0010000000000012</v>
      </c>
    </row>
    <row r="40" spans="1:32">
      <c r="A40" s="889">
        <v>17</v>
      </c>
      <c r="B40" s="781" t="s">
        <v>156</v>
      </c>
      <c r="C40" s="421">
        <v>2.16</v>
      </c>
      <c r="D40" s="422">
        <v>2.81</v>
      </c>
      <c r="E40" s="422">
        <v>2.16</v>
      </c>
      <c r="F40" s="423">
        <v>-12.258000000000001</v>
      </c>
      <c r="G40" s="424">
        <v>1.94</v>
      </c>
      <c r="H40" s="425">
        <v>3.85</v>
      </c>
      <c r="I40" s="425">
        <v>2.84</v>
      </c>
      <c r="J40" s="425">
        <v>6.2330000000000005</v>
      </c>
      <c r="K40" s="424">
        <v>5.9249999999999998</v>
      </c>
      <c r="L40" s="425">
        <v>7.6269999999999998</v>
      </c>
      <c r="M40" s="425">
        <v>9.5109999999999992</v>
      </c>
      <c r="N40" s="425">
        <v>10.330000000000002</v>
      </c>
      <c r="O40" s="424">
        <v>11.404</v>
      </c>
      <c r="P40" s="425">
        <v>4.7199999999999989</v>
      </c>
      <c r="Q40" s="425">
        <v>8.8260000000000005</v>
      </c>
      <c r="R40" s="425">
        <v>13.214000000000002</v>
      </c>
      <c r="S40" s="424">
        <v>9.5619999999999994</v>
      </c>
      <c r="T40" s="425">
        <v>12.039</v>
      </c>
      <c r="U40" s="425">
        <v>12.523999999999999</v>
      </c>
      <c r="V40" s="425">
        <v>9.6796759999999988</v>
      </c>
      <c r="W40" s="424">
        <v>12.816000000000001</v>
      </c>
      <c r="X40" s="425">
        <v>13.807</v>
      </c>
      <c r="Y40" s="425">
        <v>18.716000000000001</v>
      </c>
      <c r="Z40" s="425">
        <v>30.036999999999999</v>
      </c>
      <c r="AA40" s="899">
        <f>IS_Quarterly!BO19</f>
        <v>18.774999999999999</v>
      </c>
      <c r="AB40" s="425">
        <f>IS_Quarterly!BR19</f>
        <v>18.558</v>
      </c>
      <c r="AC40" s="425">
        <f>IS_Quarterly!BU19</f>
        <v>21.193000000000001</v>
      </c>
      <c r="AD40" s="900">
        <f>IS_Quarterly!BX19</f>
        <v>15.698</v>
      </c>
      <c r="AE40" s="899">
        <f>IS_Quarterly!CA19</f>
        <v>26.09</v>
      </c>
    </row>
    <row r="41" spans="1:32">
      <c r="A41" s="889">
        <v>18</v>
      </c>
      <c r="B41" s="782" t="s">
        <v>146</v>
      </c>
      <c r="C41" s="430">
        <v>0.25028968713789107</v>
      </c>
      <c r="D41" s="431">
        <v>0.28939237899073117</v>
      </c>
      <c r="E41" s="431">
        <v>0.25352112676056343</v>
      </c>
      <c r="F41" s="432">
        <v>-1.5303370786516854</v>
      </c>
      <c r="G41" s="433">
        <v>0.19735503560528991</v>
      </c>
      <c r="H41" s="434">
        <v>0.33595113438045371</v>
      </c>
      <c r="I41" s="434">
        <v>0.2446167097329888</v>
      </c>
      <c r="J41" s="434">
        <v>0.4274447949526814</v>
      </c>
      <c r="K41" s="433">
        <v>0.36589884518001603</v>
      </c>
      <c r="L41" s="434">
        <v>0.35374055006725103</v>
      </c>
      <c r="M41" s="434">
        <v>0.45164720772159156</v>
      </c>
      <c r="N41" s="434">
        <v>0.46280266848516949</v>
      </c>
      <c r="O41" s="433">
        <v>0.53217602314620382</v>
      </c>
      <c r="P41" s="434">
        <v>0.32350638982597113</v>
      </c>
      <c r="Q41" s="434">
        <v>0.45113473727254144</v>
      </c>
      <c r="R41" s="434">
        <v>0.6329189445840504</v>
      </c>
      <c r="S41" s="433">
        <v>0.44849906191369604</v>
      </c>
      <c r="T41" s="434">
        <v>0.4082400813835198</v>
      </c>
      <c r="U41" s="434">
        <v>0.51189405705877533</v>
      </c>
      <c r="V41" s="434">
        <v>0.38229368088467619</v>
      </c>
      <c r="W41" s="433">
        <v>0.36222831463214722</v>
      </c>
      <c r="X41" s="434">
        <v>0.42243911393954231</v>
      </c>
      <c r="Y41" s="434">
        <v>0.56258266201755447</v>
      </c>
      <c r="Z41" s="434">
        <v>0.74225912471890676</v>
      </c>
      <c r="AA41" s="901">
        <f>IS_Quarterly!BO20</f>
        <v>0.48173141068404579</v>
      </c>
      <c r="AB41" s="434">
        <f>IS_Quarterly!BR20</f>
        <v>0.40433134341365634</v>
      </c>
      <c r="AC41" s="434">
        <f>IS_Quarterly!BU20</f>
        <v>0.43926957675247691</v>
      </c>
      <c r="AD41" s="902">
        <f>IS_Quarterly!BX20</f>
        <v>0.33396447186469524</v>
      </c>
      <c r="AE41" s="901">
        <f>IS_Quarterly!CA20</f>
        <v>0.51786423183803099</v>
      </c>
    </row>
    <row r="42" spans="1:32" s="798" customFormat="1" hidden="1">
      <c r="A42" s="889">
        <v>19</v>
      </c>
      <c r="B42" s="792" t="s">
        <v>205</v>
      </c>
      <c r="C42" s="793">
        <v>3.2000000000000001E-2</v>
      </c>
      <c r="D42" s="794">
        <v>3.3000000000000002E-2</v>
      </c>
      <c r="E42" s="794">
        <v>5.6000000000000001E-2</v>
      </c>
      <c r="F42" s="795">
        <v>0.10299999999999999</v>
      </c>
      <c r="G42" s="796">
        <v>0.17799999999999999</v>
      </c>
      <c r="H42" s="797">
        <v>0.104</v>
      </c>
      <c r="I42" s="797">
        <v>0.191</v>
      </c>
      <c r="J42" s="797">
        <v>0.28599999999999998</v>
      </c>
      <c r="K42" s="796">
        <v>0.248</v>
      </c>
      <c r="L42" s="797">
        <v>0.27300000000000002</v>
      </c>
      <c r="M42" s="797">
        <v>0.311</v>
      </c>
      <c r="N42" s="797">
        <v>0.38500000000000001</v>
      </c>
      <c r="O42" s="796">
        <v>0.442</v>
      </c>
      <c r="P42" s="797">
        <v>0.51</v>
      </c>
      <c r="Q42" s="797">
        <v>0.41500000000000004</v>
      </c>
      <c r="R42" s="797">
        <v>0.71600000000000019</v>
      </c>
      <c r="S42" s="796">
        <v>0.58561300000000005</v>
      </c>
      <c r="T42" s="797">
        <v>0.56480300000000006</v>
      </c>
      <c r="U42" s="797">
        <v>0.63255399999999973</v>
      </c>
      <c r="V42" s="797">
        <v>0.74003000000000019</v>
      </c>
      <c r="W42" s="796">
        <v>0.94599999999999995</v>
      </c>
      <c r="X42" s="797">
        <v>0.97399999999999998</v>
      </c>
      <c r="Y42" s="797">
        <v>1.0029999999999999</v>
      </c>
      <c r="Z42" s="797">
        <v>0.97599999999999998</v>
      </c>
      <c r="AA42" s="909">
        <f>IS_Quarterly!BO21</f>
        <v>0.984205</v>
      </c>
      <c r="AB42" s="797">
        <f>IS_Quarterly!BR21</f>
        <v>1.0329999999999999</v>
      </c>
      <c r="AC42" s="797">
        <f>IS_Quarterly!BU21</f>
        <v>1.103</v>
      </c>
      <c r="AD42" s="910">
        <f>IS_Quarterly!BX21</f>
        <v>1.1579999999999999</v>
      </c>
      <c r="AE42" s="909">
        <f>IS_Quarterly!CA21</f>
        <v>1.1600779999999999</v>
      </c>
    </row>
    <row r="43" spans="1:32">
      <c r="A43" s="889">
        <v>20</v>
      </c>
      <c r="B43" s="778" t="s">
        <v>150</v>
      </c>
      <c r="C43" s="387">
        <v>3.0720000000000001</v>
      </c>
      <c r="D43" s="388">
        <v>3.1930000000000001</v>
      </c>
      <c r="E43" s="388">
        <v>2.806</v>
      </c>
      <c r="F43" s="389">
        <v>1.9530000000000001</v>
      </c>
      <c r="G43" s="390">
        <v>2.758</v>
      </c>
      <c r="H43" s="393">
        <v>4.3440000000000003</v>
      </c>
      <c r="I43" s="393">
        <v>4.3209999999999997</v>
      </c>
      <c r="J43" s="393">
        <v>6.8119999999999985</v>
      </c>
      <c r="K43" s="390">
        <v>7.6930000000000023</v>
      </c>
      <c r="L43" s="393">
        <v>9.8409999999999975</v>
      </c>
      <c r="M43" s="393">
        <v>12.082728178</v>
      </c>
      <c r="N43" s="393">
        <v>13.309271822000005</v>
      </c>
      <c r="O43" s="390">
        <v>13.875999999999998</v>
      </c>
      <c r="P43" s="393">
        <v>6.8772617620000007</v>
      </c>
      <c r="Q43" s="393">
        <v>12.280000000000001</v>
      </c>
      <c r="R43" s="393">
        <v>9.6597382379999992</v>
      </c>
      <c r="S43" s="390">
        <v>11.480613</v>
      </c>
      <c r="T43" s="393">
        <v>16.654803000000005</v>
      </c>
      <c r="U43" s="393">
        <v>13.961554000000001</v>
      </c>
      <c r="V43" s="393">
        <v>12.139029999999995</v>
      </c>
      <c r="W43" s="390">
        <v>17.651</v>
      </c>
      <c r="X43" s="393">
        <v>16.236999999999995</v>
      </c>
      <c r="Y43" s="393">
        <v>18.483000000000001</v>
      </c>
      <c r="Z43" s="393">
        <v>20.404999999999998</v>
      </c>
      <c r="AA43" s="893">
        <f>IS_Quarterly!BO22</f>
        <v>20.875204999999998</v>
      </c>
      <c r="AB43" s="393">
        <f>IS_Quarterly!BR22</f>
        <v>24.177000000000007</v>
      </c>
      <c r="AC43" s="393">
        <f>IS_Quarterly!BU22</f>
        <v>25.767000000000003</v>
      </c>
      <c r="AD43" s="894">
        <f>IS_Quarterly!BX22</f>
        <v>23.079000000000008</v>
      </c>
      <c r="AE43" s="893">
        <f>IS_Quarterly!CA22</f>
        <v>27.669077999999999</v>
      </c>
    </row>
    <row r="44" spans="1:32" ht="12.5" thickBot="1">
      <c r="A44" s="889">
        <v>21</v>
      </c>
      <c r="B44" s="799" t="s">
        <v>146</v>
      </c>
      <c r="C44" s="480">
        <v>0.35596755504055616</v>
      </c>
      <c r="D44" s="481">
        <v>0.32883625128733263</v>
      </c>
      <c r="E44" s="481">
        <v>0.32934272300469486</v>
      </c>
      <c r="F44" s="482">
        <v>0.24382022471910114</v>
      </c>
      <c r="G44" s="483">
        <v>0.28056968463886062</v>
      </c>
      <c r="H44" s="486">
        <v>0.37905759162303665</v>
      </c>
      <c r="I44" s="486">
        <v>0.3721791559000861</v>
      </c>
      <c r="J44" s="486">
        <v>0.46715128240296244</v>
      </c>
      <c r="K44" s="483">
        <v>0.47508182548014583</v>
      </c>
      <c r="L44" s="486">
        <v>0.4564259542692824</v>
      </c>
      <c r="M44" s="486">
        <v>0.5737704177534112</v>
      </c>
      <c r="N44" s="486">
        <v>0.5962794302822918</v>
      </c>
      <c r="O44" s="483">
        <v>0.64753371599234677</v>
      </c>
      <c r="P44" s="486">
        <v>0.47136400943068174</v>
      </c>
      <c r="Q44" s="486">
        <v>0.62768350030668585</v>
      </c>
      <c r="R44" s="486">
        <v>0.46267832076230919</v>
      </c>
      <c r="S44" s="483">
        <v>0.53849029080675426</v>
      </c>
      <c r="T44" s="486">
        <v>0.56476103763987806</v>
      </c>
      <c r="U44" s="486">
        <v>0.57065127115180259</v>
      </c>
      <c r="V44" s="486">
        <v>0.47942456556082141</v>
      </c>
      <c r="W44" s="483">
        <v>0.49888358158333568</v>
      </c>
      <c r="X44" s="486">
        <v>0.49678741892057265</v>
      </c>
      <c r="Y44" s="486">
        <v>0.55557893471203557</v>
      </c>
      <c r="Z44" s="486">
        <v>0.50423802110361526</v>
      </c>
      <c r="AA44" s="911">
        <f>IS_Quarterly!BO23</f>
        <v>0.53561874583055369</v>
      </c>
      <c r="AB44" s="912">
        <f>IS_Quarterly!BR23</f>
        <v>0.52675497843043284</v>
      </c>
      <c r="AC44" s="912">
        <f>IS_Quarterly!BU23</f>
        <v>0.53407536376072628</v>
      </c>
      <c r="AD44" s="913">
        <f>IS_Quarterly!BX23</f>
        <v>0.49099032017870453</v>
      </c>
      <c r="AE44" s="911">
        <f>IS_Quarterly!CA23</f>
        <v>0.54920758237395784</v>
      </c>
    </row>
    <row r="45" spans="1:32">
      <c r="B45" s="800"/>
      <c r="C45" s="667"/>
      <c r="D45" s="667"/>
      <c r="E45" s="667"/>
      <c r="F45" s="667"/>
      <c r="G45" s="667"/>
      <c r="H45" s="667"/>
      <c r="I45" s="667"/>
      <c r="J45" s="667"/>
      <c r="K45" s="667"/>
      <c r="L45" s="667"/>
      <c r="M45" s="667"/>
      <c r="N45" s="667"/>
      <c r="O45" s="667"/>
      <c r="P45" s="667"/>
      <c r="Q45" s="667"/>
      <c r="R45" s="667"/>
      <c r="S45" s="667"/>
      <c r="T45" s="667"/>
      <c r="U45" s="667"/>
      <c r="V45" s="667"/>
      <c r="W45" s="667"/>
      <c r="X45" s="667"/>
      <c r="Y45" s="667"/>
      <c r="Z45" s="667"/>
      <c r="AA45" s="667"/>
      <c r="AB45" s="667"/>
      <c r="AC45" s="667"/>
      <c r="AD45" s="667"/>
      <c r="AE45" s="667"/>
    </row>
    <row r="46" spans="1:32" ht="12.5" thickBot="1">
      <c r="C46" s="187">
        <v>2017</v>
      </c>
      <c r="D46" s="187">
        <v>2017</v>
      </c>
      <c r="E46" s="187">
        <v>2017</v>
      </c>
      <c r="F46" s="187">
        <v>2017</v>
      </c>
      <c r="G46" s="187">
        <v>2018</v>
      </c>
      <c r="H46" s="187">
        <v>2018</v>
      </c>
      <c r="I46" s="187">
        <v>2018</v>
      </c>
      <c r="J46" s="187">
        <v>2018</v>
      </c>
      <c r="K46" s="187">
        <v>2019</v>
      </c>
      <c r="L46" s="187">
        <v>2019</v>
      </c>
      <c r="M46" s="187">
        <v>2019</v>
      </c>
      <c r="N46" s="187">
        <v>2019</v>
      </c>
      <c r="O46" s="187">
        <v>2020</v>
      </c>
      <c r="P46" s="187">
        <v>2020</v>
      </c>
      <c r="Q46" s="187">
        <v>2020</v>
      </c>
      <c r="R46" s="187">
        <v>2020</v>
      </c>
      <c r="S46" s="187">
        <v>2021</v>
      </c>
      <c r="T46" s="187">
        <v>2021</v>
      </c>
      <c r="U46" s="187">
        <v>2021</v>
      </c>
      <c r="V46" s="187">
        <v>2021</v>
      </c>
      <c r="W46" s="187">
        <v>2022</v>
      </c>
      <c r="X46" s="187">
        <v>2022</v>
      </c>
      <c r="Y46" s="187">
        <v>2022</v>
      </c>
      <c r="Z46" s="187">
        <v>2022</v>
      </c>
      <c r="AA46" s="187">
        <v>2023</v>
      </c>
      <c r="AB46" s="187">
        <v>2023</v>
      </c>
      <c r="AC46" s="187">
        <v>2023</v>
      </c>
      <c r="AD46" s="187">
        <v>2023</v>
      </c>
      <c r="AE46" s="187">
        <v>2024</v>
      </c>
    </row>
    <row r="47" spans="1:32">
      <c r="B47" s="777"/>
      <c r="C47" s="380" t="s">
        <v>405</v>
      </c>
      <c r="D47" s="381" t="s">
        <v>353</v>
      </c>
      <c r="E47" s="381" t="s">
        <v>354</v>
      </c>
      <c r="F47" s="306">
        <v>2017</v>
      </c>
      <c r="G47" s="380" t="s">
        <v>405</v>
      </c>
      <c r="H47" s="381" t="s">
        <v>353</v>
      </c>
      <c r="I47" s="381" t="s">
        <v>354</v>
      </c>
      <c r="J47" s="306">
        <v>2018</v>
      </c>
      <c r="K47" s="380" t="s">
        <v>405</v>
      </c>
      <c r="L47" s="381" t="s">
        <v>353</v>
      </c>
      <c r="M47" s="381" t="s">
        <v>354</v>
      </c>
      <c r="N47" s="306">
        <v>2019</v>
      </c>
      <c r="O47" s="380" t="s">
        <v>405</v>
      </c>
      <c r="P47" s="381" t="s">
        <v>353</v>
      </c>
      <c r="Q47" s="381" t="s">
        <v>354</v>
      </c>
      <c r="R47" s="306">
        <v>2020</v>
      </c>
      <c r="S47" s="380" t="s">
        <v>405</v>
      </c>
      <c r="T47" s="381" t="s">
        <v>353</v>
      </c>
      <c r="U47" s="381" t="s">
        <v>354</v>
      </c>
      <c r="V47" s="306">
        <v>2021</v>
      </c>
      <c r="W47" s="380" t="s">
        <v>405</v>
      </c>
      <c r="X47" s="381" t="s">
        <v>353</v>
      </c>
      <c r="Y47" s="381" t="s">
        <v>354</v>
      </c>
      <c r="Z47" s="306">
        <v>2022</v>
      </c>
      <c r="AA47" s="380" t="s">
        <v>405</v>
      </c>
      <c r="AB47" s="381" t="s">
        <v>353</v>
      </c>
      <c r="AC47" s="381" t="s">
        <v>354</v>
      </c>
      <c r="AD47" s="306">
        <v>2023</v>
      </c>
      <c r="AE47" s="380" t="s">
        <v>405</v>
      </c>
    </row>
    <row r="48" spans="1:32">
      <c r="B48" s="914" t="s">
        <v>151</v>
      </c>
      <c r="C48" s="387">
        <f>C25</f>
        <v>8.6300000000000008</v>
      </c>
      <c r="D48" s="388">
        <f>SUM(C25:D25)</f>
        <v>18.340000000000003</v>
      </c>
      <c r="E48" s="388">
        <f>SUM(C25:E25)</f>
        <v>26.860000000000003</v>
      </c>
      <c r="F48" s="841">
        <f>SUM(C25:F25)</f>
        <v>34.870000000000005</v>
      </c>
      <c r="G48" s="387">
        <f>G25</f>
        <v>9.83</v>
      </c>
      <c r="H48" s="388">
        <f>SUM(G25:H25)</f>
        <v>21.29</v>
      </c>
      <c r="I48" s="388">
        <f>SUM(G25:I25)</f>
        <v>32.9</v>
      </c>
      <c r="J48" s="841">
        <f>SUM(G25:J25)</f>
        <v>47.481999999999999</v>
      </c>
      <c r="K48" s="387">
        <f>K25</f>
        <v>16.193000000000001</v>
      </c>
      <c r="L48" s="388">
        <f>SUM(K25:L25)</f>
        <v>37.754000000000005</v>
      </c>
      <c r="M48" s="388">
        <f>SUM(K25:M25)</f>
        <v>58.812471828</v>
      </c>
      <c r="N48" s="841">
        <f>SUM(K25:N25)</f>
        <v>81.132999999999996</v>
      </c>
      <c r="O48" s="387">
        <f>O25</f>
        <v>21.428999999999998</v>
      </c>
      <c r="P48" s="388">
        <f>SUM(O25:P25)</f>
        <v>36.019129124000003</v>
      </c>
      <c r="Q48" s="388">
        <f>SUM(O25:Q25)</f>
        <v>55.583129124000003</v>
      </c>
      <c r="R48" s="841">
        <f>SUM(O25:R25)</f>
        <v>76.460999999999999</v>
      </c>
      <c r="S48" s="387">
        <f>S25</f>
        <v>21.32</v>
      </c>
      <c r="T48" s="388">
        <f>SUM(S25:T25)</f>
        <v>50.81</v>
      </c>
      <c r="U48" s="388">
        <f>SUM(S25:U25)</f>
        <v>75.27600000000001</v>
      </c>
      <c r="V48" s="841">
        <f>SUM(S25:V25)</f>
        <v>100.596</v>
      </c>
      <c r="W48" s="387">
        <f>W25</f>
        <v>35.381</v>
      </c>
      <c r="X48" s="388">
        <f>SUM(W25:X25)</f>
        <v>68.064999999999998</v>
      </c>
      <c r="Y48" s="388">
        <f>SUM(W25:Y25)</f>
        <v>101.333</v>
      </c>
      <c r="Z48" s="841">
        <f>SUM(W25:Z25)</f>
        <v>141.80000000000001</v>
      </c>
      <c r="AA48" s="387">
        <f>AA25</f>
        <v>38.973999999999997</v>
      </c>
      <c r="AB48" s="388">
        <f>SUM(AA25:AB25)</f>
        <v>84.872</v>
      </c>
      <c r="AC48" s="388">
        <f>SUM(AA25:AC25)</f>
        <v>133.11799999999999</v>
      </c>
      <c r="AD48" s="841">
        <f>SUM(AA25:AD25)</f>
        <v>180.12299999999999</v>
      </c>
      <c r="AE48" s="387">
        <f>AE25</f>
        <v>50.38</v>
      </c>
      <c r="AF48" s="928"/>
    </row>
    <row r="49" spans="2:32">
      <c r="B49" s="915" t="s">
        <v>152</v>
      </c>
      <c r="C49" s="401">
        <f>C26</f>
        <v>2.56</v>
      </c>
      <c r="D49" s="402">
        <f>SUM(C26:D26)</f>
        <v>6.01</v>
      </c>
      <c r="E49" s="402">
        <f>SUM(C26:E26)</f>
        <v>8.58</v>
      </c>
      <c r="F49" s="842">
        <f>SUM(C26:F26)</f>
        <v>10.7</v>
      </c>
      <c r="G49" s="401">
        <f>G26</f>
        <v>3.49</v>
      </c>
      <c r="H49" s="402">
        <f>SUM(G26:H26)</f>
        <v>6.4700000000000006</v>
      </c>
      <c r="I49" s="402">
        <f>SUM(G26:I26)</f>
        <v>9.5400000000000009</v>
      </c>
      <c r="J49" s="842">
        <f>SUM(G26:J26)</f>
        <v>12.734</v>
      </c>
      <c r="K49" s="401">
        <f>K26</f>
        <v>3.9180000000000001</v>
      </c>
      <c r="L49" s="402">
        <f>SUM(K26:L26)</f>
        <v>9.2040000000000006</v>
      </c>
      <c r="M49" s="402">
        <f>SUM(K26:M26)</f>
        <v>13.212881530000001</v>
      </c>
      <c r="N49" s="842">
        <f>SUM(K26:N26)</f>
        <v>17.228000000000002</v>
      </c>
      <c r="O49" s="401">
        <f>O26</f>
        <v>3.91</v>
      </c>
      <c r="P49" s="402">
        <f>SUM(O26:P26)</f>
        <v>7.0978267989999999</v>
      </c>
      <c r="Q49" s="402">
        <f>SUM(O26:Q26)</f>
        <v>10.672826798999999</v>
      </c>
      <c r="R49" s="842">
        <f>SUM(O26:R26)</f>
        <v>15.500999999999998</v>
      </c>
      <c r="S49" s="401">
        <f>S26</f>
        <v>4.5940000000000003</v>
      </c>
      <c r="T49" s="402">
        <f>SUM(S26:T26)</f>
        <v>10.994</v>
      </c>
      <c r="U49" s="402">
        <f>SUM(S26:U26)</f>
        <v>16.306999999999999</v>
      </c>
      <c r="V49" s="842">
        <f>SUM(S26:V26)</f>
        <v>22.744</v>
      </c>
      <c r="W49" s="401">
        <f>W26</f>
        <v>8.8000000000000007</v>
      </c>
      <c r="X49" s="402">
        <f>SUM(W26:X26)</f>
        <v>17.076999999999998</v>
      </c>
      <c r="Y49" s="402">
        <f>SUM(W26:Y26)</f>
        <v>24.393999999999998</v>
      </c>
      <c r="Z49" s="842">
        <f>SUM(W26:Z26)</f>
        <v>33.634999999999998</v>
      </c>
      <c r="AA49" s="401">
        <f>AA26</f>
        <v>8.7639999999999993</v>
      </c>
      <c r="AB49" s="402">
        <f>SUM(AA26:AB26)</f>
        <v>18.341000000000001</v>
      </c>
      <c r="AC49" s="402">
        <f>SUM(AA26:AC26)</f>
        <v>29.575000000000003</v>
      </c>
      <c r="AD49" s="842">
        <f>SUM(AA26:AD26)</f>
        <v>39.674000000000007</v>
      </c>
      <c r="AE49" s="401">
        <f>AE26</f>
        <v>10.177</v>
      </c>
    </row>
    <row r="50" spans="2:32">
      <c r="B50" s="916" t="s">
        <v>146</v>
      </c>
      <c r="C50" s="414">
        <f t="shared" ref="C50:K50" si="13">C49/C$48</f>
        <v>0.29663962920046349</v>
      </c>
      <c r="D50" s="415">
        <f t="shared" si="13"/>
        <v>0.32769901853871314</v>
      </c>
      <c r="E50" s="415">
        <f t="shared" si="13"/>
        <v>0.31943410275502604</v>
      </c>
      <c r="F50" s="843">
        <f t="shared" si="13"/>
        <v>0.30685402925150551</v>
      </c>
      <c r="G50" s="414">
        <f t="shared" si="13"/>
        <v>0.35503560528992884</v>
      </c>
      <c r="H50" s="415">
        <f t="shared" si="13"/>
        <v>0.30389854391733212</v>
      </c>
      <c r="I50" s="415">
        <f t="shared" si="13"/>
        <v>0.28996960486322193</v>
      </c>
      <c r="J50" s="843">
        <f t="shared" si="13"/>
        <v>0.26818583884419361</v>
      </c>
      <c r="K50" s="414">
        <f t="shared" si="13"/>
        <v>0.24195640091397516</v>
      </c>
      <c r="L50" s="415">
        <f t="shared" ref="L50:N50" si="14">L49/L$48</f>
        <v>0.2437887376172061</v>
      </c>
      <c r="M50" s="415">
        <f t="shared" si="14"/>
        <v>0.22466121758394597</v>
      </c>
      <c r="N50" s="843">
        <f t="shared" si="14"/>
        <v>0.21234269655996946</v>
      </c>
      <c r="O50" s="414">
        <f>O49/O$48</f>
        <v>0.18246301740631857</v>
      </c>
      <c r="P50" s="415">
        <f t="shared" ref="P50:R50" si="15">P49/P$48</f>
        <v>0.19705714634479121</v>
      </c>
      <c r="Q50" s="415">
        <f t="shared" si="15"/>
        <v>0.19201558039652764</v>
      </c>
      <c r="R50" s="843">
        <f t="shared" si="15"/>
        <v>0.20273080393926313</v>
      </c>
      <c r="S50" s="414">
        <f>S49/S$48</f>
        <v>0.21547842401500938</v>
      </c>
      <c r="T50" s="415">
        <f t="shared" ref="T50:V50" si="16">T49/T$48</f>
        <v>0.21637472938397953</v>
      </c>
      <c r="U50" s="415">
        <f t="shared" si="16"/>
        <v>0.21662947021627074</v>
      </c>
      <c r="V50" s="843">
        <f t="shared" si="16"/>
        <v>0.22609248876694898</v>
      </c>
      <c r="W50" s="414">
        <f>W49/W$48</f>
        <v>0.24872106497837823</v>
      </c>
      <c r="X50" s="415">
        <f t="shared" ref="X50:Z50" si="17">X49/X$48</f>
        <v>0.25089252920002936</v>
      </c>
      <c r="Y50" s="415">
        <f t="shared" si="17"/>
        <v>0.24073105503636524</v>
      </c>
      <c r="Z50" s="843">
        <f t="shared" si="17"/>
        <v>0.23720028208744706</v>
      </c>
      <c r="AA50" s="414">
        <f>AA49/AA$48</f>
        <v>0.22486786062503208</v>
      </c>
      <c r="AB50" s="415">
        <f t="shared" ref="AB50:AD50" si="18">AB49/AB$48</f>
        <v>0.21610189461777737</v>
      </c>
      <c r="AC50" s="415">
        <f t="shared" si="18"/>
        <v>0.22217130666025633</v>
      </c>
      <c r="AD50" s="843">
        <f t="shared" si="18"/>
        <v>0.22026059970131526</v>
      </c>
      <c r="AE50" s="414">
        <f>AE49/AE$48</f>
        <v>0.20200476379515678</v>
      </c>
    </row>
    <row r="51" spans="2:32">
      <c r="B51" s="917" t="s">
        <v>153</v>
      </c>
      <c r="C51" s="421">
        <f>C28</f>
        <v>6.06</v>
      </c>
      <c r="D51" s="422">
        <f>SUM(C28:D28)</f>
        <v>12.32</v>
      </c>
      <c r="E51" s="422">
        <f>SUM(C28:E28)</f>
        <v>18.27</v>
      </c>
      <c r="F51" s="844">
        <f>SUM(C28:F28)</f>
        <v>24.16</v>
      </c>
      <c r="G51" s="421">
        <f>G28</f>
        <v>6.34</v>
      </c>
      <c r="H51" s="422">
        <f>SUM(G28:H28)</f>
        <v>14.82</v>
      </c>
      <c r="I51" s="422">
        <f>SUM(G28:I28)</f>
        <v>23.37</v>
      </c>
      <c r="J51" s="844">
        <f>SUM(G28:J28)</f>
        <v>34.747999999999998</v>
      </c>
      <c r="K51" s="421">
        <f>K28</f>
        <v>12.275000000000002</v>
      </c>
      <c r="L51" s="422">
        <f>SUM(K28:L28)</f>
        <v>28.55</v>
      </c>
      <c r="M51" s="422">
        <f>SUM(K28:M28)</f>
        <v>45.607590298000005</v>
      </c>
      <c r="N51" s="844">
        <f>SUM(K28:N28)</f>
        <v>63.905000000000001</v>
      </c>
      <c r="O51" s="421">
        <f>O28</f>
        <v>17.518999999999998</v>
      </c>
      <c r="P51" s="422">
        <f>SUM(O28:P28)</f>
        <v>28.921302324999999</v>
      </c>
      <c r="Q51" s="422">
        <f>SUM(O28:Q28)</f>
        <v>44.910302325000004</v>
      </c>
      <c r="R51" s="844">
        <f>SUM(O28:R28)</f>
        <v>60.960000000000008</v>
      </c>
      <c r="S51" s="421">
        <f>S28</f>
        <v>16.725999999999999</v>
      </c>
      <c r="T51" s="422">
        <f>SUM(S28:T28)</f>
        <v>39.816000000000003</v>
      </c>
      <c r="U51" s="422">
        <f>SUM(S28:U28)</f>
        <v>58.969000000000008</v>
      </c>
      <c r="V51" s="844">
        <f>SUM(S28:V28)</f>
        <v>77.852000000000004</v>
      </c>
      <c r="W51" s="421">
        <f>W28</f>
        <v>26.581</v>
      </c>
      <c r="X51" s="422">
        <f>SUM(W28:X28)</f>
        <v>50.988</v>
      </c>
      <c r="Y51" s="422">
        <f>SUM(W28:Y28)</f>
        <v>76.938999999999993</v>
      </c>
      <c r="Z51" s="844">
        <f>SUM(W28:Z28)</f>
        <v>108.16499999999999</v>
      </c>
      <c r="AA51" s="421">
        <f>AA28</f>
        <v>30.209999999999997</v>
      </c>
      <c r="AB51" s="422">
        <f>SUM(AA28:AB28)</f>
        <v>66.528000000000006</v>
      </c>
      <c r="AC51" s="422">
        <f>SUM(AA28:AC28)</f>
        <v>103.54</v>
      </c>
      <c r="AD51" s="844">
        <f>SUM(AA28:AD28)</f>
        <v>140.44600000000003</v>
      </c>
      <c r="AE51" s="421">
        <f>AE28</f>
        <v>40.203000000000003</v>
      </c>
    </row>
    <row r="52" spans="2:32">
      <c r="B52" s="918" t="s">
        <v>146</v>
      </c>
      <c r="C52" s="430">
        <f t="shared" ref="C52:K52" si="19">C51/C$48</f>
        <v>0.70220162224797211</v>
      </c>
      <c r="D52" s="431">
        <f t="shared" si="19"/>
        <v>0.67175572519083959</v>
      </c>
      <c r="E52" s="431">
        <f t="shared" si="19"/>
        <v>0.68019359642591204</v>
      </c>
      <c r="F52" s="845">
        <f t="shared" si="19"/>
        <v>0.6928591912819041</v>
      </c>
      <c r="G52" s="430">
        <f t="shared" si="19"/>
        <v>0.64496439471007116</v>
      </c>
      <c r="H52" s="431">
        <f t="shared" si="19"/>
        <v>0.69610145608266794</v>
      </c>
      <c r="I52" s="431">
        <f t="shared" si="19"/>
        <v>0.71033434650455929</v>
      </c>
      <c r="J52" s="845">
        <f t="shared" si="19"/>
        <v>0.73181416115580633</v>
      </c>
      <c r="K52" s="430">
        <f t="shared" si="19"/>
        <v>0.75804359908602492</v>
      </c>
      <c r="L52" s="431">
        <f t="shared" ref="L52:N52" si="20">L51/L$48</f>
        <v>0.75621126238279379</v>
      </c>
      <c r="M52" s="431">
        <f t="shared" si="20"/>
        <v>0.77547480798599444</v>
      </c>
      <c r="N52" s="845">
        <f t="shared" si="20"/>
        <v>0.7876573034400306</v>
      </c>
      <c r="O52" s="430">
        <f>O51/O$48</f>
        <v>0.81753698259368146</v>
      </c>
      <c r="P52" s="431">
        <f t="shared" ref="P52:R52" si="21">P51/P$48</f>
        <v>0.80294285365520868</v>
      </c>
      <c r="Q52" s="431">
        <f t="shared" si="21"/>
        <v>0.80798441960347234</v>
      </c>
      <c r="R52" s="845">
        <f t="shared" si="21"/>
        <v>0.79726919606073698</v>
      </c>
      <c r="S52" s="430">
        <f>S51/S$48</f>
        <v>0.78452157598499062</v>
      </c>
      <c r="T52" s="431">
        <f t="shared" ref="T52:V52" si="22">T51/T$48</f>
        <v>0.7836252706160205</v>
      </c>
      <c r="U52" s="431">
        <f t="shared" si="22"/>
        <v>0.78337052978372923</v>
      </c>
      <c r="V52" s="845">
        <f t="shared" si="22"/>
        <v>0.77390751123305102</v>
      </c>
      <c r="W52" s="430">
        <f>W51/W$48</f>
        <v>0.7512789350216218</v>
      </c>
      <c r="X52" s="431">
        <f t="shared" ref="X52:Z52" si="23">X51/X$48</f>
        <v>0.74910747079997064</v>
      </c>
      <c r="Y52" s="431">
        <f t="shared" si="23"/>
        <v>0.75926894496363473</v>
      </c>
      <c r="Z52" s="845">
        <f t="shared" si="23"/>
        <v>0.76279971791255274</v>
      </c>
      <c r="AA52" s="430">
        <f>AA51/AA$48</f>
        <v>0.77513213937496794</v>
      </c>
      <c r="AB52" s="431">
        <f t="shared" ref="AB52:AD52" si="24">AB51/AB$48</f>
        <v>0.78386275803563021</v>
      </c>
      <c r="AC52" s="431">
        <f t="shared" si="24"/>
        <v>0.77780615694346378</v>
      </c>
      <c r="AD52" s="845">
        <f t="shared" si="24"/>
        <v>0.7797227450131301</v>
      </c>
      <c r="AE52" s="430">
        <f>AE51/AE$48</f>
        <v>0.79799523620484325</v>
      </c>
    </row>
    <row r="53" spans="2:32">
      <c r="B53" s="919" t="s">
        <v>154</v>
      </c>
      <c r="C53" s="442">
        <f>C30</f>
        <v>3.02</v>
      </c>
      <c r="D53" s="443">
        <f>SUM(C30:D30)</f>
        <v>6.12</v>
      </c>
      <c r="E53" s="443">
        <f>SUM(C30:E30)</f>
        <v>9.32</v>
      </c>
      <c r="F53" s="846">
        <f>SUM(C30:F30)</f>
        <v>13.370000000000001</v>
      </c>
      <c r="G53" s="442">
        <f>G30</f>
        <v>3.76</v>
      </c>
      <c r="H53" s="443">
        <f>SUM(G30:H30)</f>
        <v>8</v>
      </c>
      <c r="I53" s="443">
        <f>SUM(G30:I30)</f>
        <v>12.42</v>
      </c>
      <c r="J53" s="846">
        <f>SUM(G30:J30)</f>
        <v>17.271000000000001</v>
      </c>
      <c r="K53" s="442">
        <f>K30</f>
        <v>4.83</v>
      </c>
      <c r="L53" s="443">
        <f>SUM(K30:L30)</f>
        <v>11.536999999999999</v>
      </c>
      <c r="M53" s="443">
        <f>SUM(K30:M30)</f>
        <v>16.82286212</v>
      </c>
      <c r="N53" s="846">
        <f>SUM(K30:N30)</f>
        <v>22.195</v>
      </c>
      <c r="O53" s="442">
        <f>O30</f>
        <v>4.085</v>
      </c>
      <c r="P53" s="443">
        <f>SUM(O30:P30)</f>
        <v>9.1200405629999999</v>
      </c>
      <c r="Q53" s="443">
        <f>SUM(O30:Q30)</f>
        <v>13.244040562999999</v>
      </c>
      <c r="R53" s="846">
        <f>SUM(O30:R30)</f>
        <v>20.350000000000001</v>
      </c>
      <c r="S53" s="442">
        <f>S30</f>
        <v>5.8310000000000004</v>
      </c>
      <c r="T53" s="443">
        <f>SUM(S30:T30)</f>
        <v>12.831</v>
      </c>
      <c r="U53" s="443">
        <f>SUM(S30:U30)</f>
        <v>18.655000000000001</v>
      </c>
      <c r="V53" s="846">
        <f>SUM(S30:V30)</f>
        <v>26.138999999999999</v>
      </c>
      <c r="W53" s="442">
        <f>W30</f>
        <v>9.8759999999999994</v>
      </c>
      <c r="X53" s="443">
        <f>SUM(W30:X30)</f>
        <v>19.02</v>
      </c>
      <c r="Y53" s="443">
        <f>SUM(W30:Y30)</f>
        <v>27.491</v>
      </c>
      <c r="Z53" s="846">
        <f>SUM(W30:Z30)</f>
        <v>39.287999999999997</v>
      </c>
      <c r="AA53" s="442">
        <f>AA30</f>
        <v>10.319000000000001</v>
      </c>
      <c r="AB53" s="443">
        <f>SUM(AA30:AB30)</f>
        <v>23.493000000000002</v>
      </c>
      <c r="AC53" s="443">
        <f>SUM(AA30:AC30)</f>
        <v>35.841000000000001</v>
      </c>
      <c r="AD53" s="846">
        <f>SUM(AA30:AD30)</f>
        <v>50.826000000000001</v>
      </c>
      <c r="AE53" s="442">
        <f>AE30</f>
        <v>13.694000000000001</v>
      </c>
    </row>
    <row r="54" spans="2:32">
      <c r="B54" s="916" t="s">
        <v>146</v>
      </c>
      <c r="C54" s="414">
        <f t="shared" ref="C54:K54" si="25">C53/C$48</f>
        <v>0.34994206257242177</v>
      </c>
      <c r="D54" s="415">
        <f t="shared" si="25"/>
        <v>0.33369683751363133</v>
      </c>
      <c r="E54" s="415">
        <f t="shared" si="25"/>
        <v>0.3469843633655994</v>
      </c>
      <c r="F54" s="843">
        <f t="shared" si="25"/>
        <v>0.38342414683108689</v>
      </c>
      <c r="G54" s="414">
        <f t="shared" si="25"/>
        <v>0.38250254323499489</v>
      </c>
      <c r="H54" s="415">
        <f t="shared" si="25"/>
        <v>0.37576326914044156</v>
      </c>
      <c r="I54" s="415">
        <f t="shared" si="25"/>
        <v>0.37750759878419454</v>
      </c>
      <c r="J54" s="843">
        <f t="shared" si="25"/>
        <v>0.36373783749631444</v>
      </c>
      <c r="K54" s="414">
        <f t="shared" si="25"/>
        <v>0.29827703328598776</v>
      </c>
      <c r="L54" s="415">
        <f t="shared" ref="L54:N54" si="26">L53/L$48</f>
        <v>0.3055835143296074</v>
      </c>
      <c r="M54" s="415">
        <f t="shared" si="26"/>
        <v>0.2860424259874555</v>
      </c>
      <c r="N54" s="843">
        <f t="shared" si="26"/>
        <v>0.27356316172211065</v>
      </c>
      <c r="O54" s="414">
        <f>O53/O$48</f>
        <v>0.19062952074291847</v>
      </c>
      <c r="P54" s="415">
        <f t="shared" ref="P54:R54" si="27">P53/P$48</f>
        <v>0.25319991862110852</v>
      </c>
      <c r="Q54" s="415">
        <f t="shared" si="27"/>
        <v>0.23827446874129674</v>
      </c>
      <c r="R54" s="843">
        <f t="shared" si="27"/>
        <v>0.26614875557473749</v>
      </c>
      <c r="S54" s="414">
        <f>S53/S$48</f>
        <v>0.27349906191369605</v>
      </c>
      <c r="T54" s="415">
        <f t="shared" ref="T54:V54" si="28">T53/T$48</f>
        <v>0.25252902971855934</v>
      </c>
      <c r="U54" s="415">
        <f t="shared" si="28"/>
        <v>0.2478213507625272</v>
      </c>
      <c r="V54" s="843">
        <f t="shared" si="28"/>
        <v>0.25984134558034117</v>
      </c>
      <c r="W54" s="414">
        <f>W53/W$48</f>
        <v>0.2791328679234617</v>
      </c>
      <c r="X54" s="415">
        <f t="shared" ref="X54:Z54" si="29">X53/X$48</f>
        <v>0.27943877176228604</v>
      </c>
      <c r="Y54" s="415">
        <f t="shared" si="29"/>
        <v>0.27129365557123541</v>
      </c>
      <c r="Z54" s="843">
        <f t="shared" si="29"/>
        <v>0.27706629055007048</v>
      </c>
      <c r="AA54" s="414">
        <f>AA53/AA$48</f>
        <v>0.26476625442602764</v>
      </c>
      <c r="AB54" s="415">
        <f t="shared" ref="AB54:AD54" si="30">AB53/AB$48</f>
        <v>0.27680507116599118</v>
      </c>
      <c r="AC54" s="415">
        <f t="shared" si="30"/>
        <v>0.26924232635706669</v>
      </c>
      <c r="AD54" s="843">
        <f t="shared" si="30"/>
        <v>0.28217384787062177</v>
      </c>
      <c r="AE54" s="414">
        <f>AE53/AE$48</f>
        <v>0.2718142119888845</v>
      </c>
    </row>
    <row r="55" spans="2:32">
      <c r="B55" s="914" t="s">
        <v>155</v>
      </c>
      <c r="C55" s="387">
        <f>C32</f>
        <v>3.04</v>
      </c>
      <c r="D55" s="388">
        <f>SUM(C32:D32)</f>
        <v>6.2</v>
      </c>
      <c r="E55" s="388">
        <f>SUM(C32:E32)</f>
        <v>8.9499999999999993</v>
      </c>
      <c r="F55" s="841">
        <f>SUM(C32:F32)</f>
        <v>10.799999999999999</v>
      </c>
      <c r="G55" s="387">
        <f>G32</f>
        <v>2.58</v>
      </c>
      <c r="H55" s="388">
        <f>SUM(G32:H32)</f>
        <v>6.82</v>
      </c>
      <c r="I55" s="388">
        <f>SUM(G32:I32)</f>
        <v>10.95</v>
      </c>
      <c r="J55" s="841">
        <f>SUM(G32:J32)</f>
        <v>17.475999999999999</v>
      </c>
      <c r="K55" s="387">
        <f>K32</f>
        <v>7.4450000000000021</v>
      </c>
      <c r="L55" s="388">
        <f>SUM(K32:L32)</f>
        <v>17.012999999999998</v>
      </c>
      <c r="M55" s="388">
        <f>SUM(K32:M32)</f>
        <v>28.784728177999998</v>
      </c>
      <c r="N55" s="841">
        <f>SUM(K32:N32)</f>
        <v>41.709000000000003</v>
      </c>
      <c r="O55" s="387">
        <f>O32</f>
        <v>13.433999999999997</v>
      </c>
      <c r="P55" s="388">
        <f>SUM(O32:P32)</f>
        <v>19.801261761999999</v>
      </c>
      <c r="Q55" s="388">
        <f>SUM(O32:Q32)</f>
        <v>31.666261762000001</v>
      </c>
      <c r="R55" s="841">
        <f>SUM(O32:R32)</f>
        <v>40.61</v>
      </c>
      <c r="S55" s="387">
        <f>S32</f>
        <v>10.895</v>
      </c>
      <c r="T55" s="388">
        <f>SUM(S32:T32)</f>
        <v>26.985000000000003</v>
      </c>
      <c r="U55" s="388">
        <f>SUM(S32:U32)</f>
        <v>40.314000000000007</v>
      </c>
      <c r="V55" s="841">
        <f>SUM(S32:V32)</f>
        <v>51.713000000000001</v>
      </c>
      <c r="W55" s="387">
        <f>W32</f>
        <v>16.704999999999998</v>
      </c>
      <c r="X55" s="388">
        <f>SUM(W32:X32)</f>
        <v>31.967999999999996</v>
      </c>
      <c r="Y55" s="388">
        <f>SUM(W32:Y32)</f>
        <v>49.447999999999993</v>
      </c>
      <c r="Z55" s="841">
        <f>SUM(W32:Z32)</f>
        <v>68.876999999999995</v>
      </c>
      <c r="AA55" s="387">
        <f>AA32</f>
        <v>19.890999999999998</v>
      </c>
      <c r="AB55" s="388">
        <f>SUM(AA32:AB32)</f>
        <v>43.035000000000004</v>
      </c>
      <c r="AC55" s="388">
        <f>SUM(AA32:AC32)</f>
        <v>67.699000000000012</v>
      </c>
      <c r="AD55" s="841">
        <f>SUM(AA32:AD32)</f>
        <v>89.620000000000019</v>
      </c>
      <c r="AE55" s="387">
        <f>AE32</f>
        <v>26.509</v>
      </c>
      <c r="AF55" s="928"/>
    </row>
    <row r="56" spans="2:32">
      <c r="B56" s="918" t="s">
        <v>146</v>
      </c>
      <c r="C56" s="430">
        <f t="shared" ref="C56:K56" si="31">C55/C$48</f>
        <v>0.35225955967555039</v>
      </c>
      <c r="D56" s="431">
        <f t="shared" si="31"/>
        <v>0.33805888767720821</v>
      </c>
      <c r="E56" s="431">
        <f t="shared" si="31"/>
        <v>0.33320923306031269</v>
      </c>
      <c r="F56" s="845">
        <f t="shared" si="31"/>
        <v>0.30972182391740744</v>
      </c>
      <c r="G56" s="430">
        <f t="shared" si="31"/>
        <v>0.26246185147507628</v>
      </c>
      <c r="H56" s="431">
        <f t="shared" si="31"/>
        <v>0.32033818694222643</v>
      </c>
      <c r="I56" s="431">
        <f t="shared" si="31"/>
        <v>0.33282674772036475</v>
      </c>
      <c r="J56" s="845">
        <f t="shared" si="31"/>
        <v>0.36805526304704939</v>
      </c>
      <c r="K56" s="430">
        <f t="shared" si="31"/>
        <v>0.45976656580003716</v>
      </c>
      <c r="L56" s="431">
        <f t="shared" ref="L56:N56" si="32">L55/L$48</f>
        <v>0.45062774805318628</v>
      </c>
      <c r="M56" s="431">
        <f t="shared" si="32"/>
        <v>0.48943238199853883</v>
      </c>
      <c r="N56" s="845">
        <f t="shared" si="32"/>
        <v>0.51408181627697735</v>
      </c>
      <c r="O56" s="430">
        <f>O55/O$48</f>
        <v>0.62690746185076296</v>
      </c>
      <c r="P56" s="431">
        <f t="shared" ref="P56:R56" si="33">P55/P$48</f>
        <v>0.54974293503410021</v>
      </c>
      <c r="Q56" s="431">
        <f t="shared" si="33"/>
        <v>0.56970995086217557</v>
      </c>
      <c r="R56" s="845">
        <f t="shared" si="33"/>
        <v>0.53112044048599938</v>
      </c>
      <c r="S56" s="430">
        <f>S55/S$48</f>
        <v>0.51102251407129451</v>
      </c>
      <c r="T56" s="431">
        <f t="shared" ref="T56:V56" si="34">T55/T$48</f>
        <v>0.53109624089746121</v>
      </c>
      <c r="U56" s="431">
        <f t="shared" si="34"/>
        <v>0.53554917902120203</v>
      </c>
      <c r="V56" s="845">
        <f t="shared" si="34"/>
        <v>0.51406616565270979</v>
      </c>
      <c r="W56" s="430">
        <f>W55/W$48</f>
        <v>0.47214606709815998</v>
      </c>
      <c r="X56" s="431">
        <f t="shared" ref="X56:Z56" si="35">X55/X$48</f>
        <v>0.46966869903768454</v>
      </c>
      <c r="Y56" s="431">
        <f t="shared" si="35"/>
        <v>0.48797528939239926</v>
      </c>
      <c r="Z56" s="845">
        <f t="shared" si="35"/>
        <v>0.48573342736248232</v>
      </c>
      <c r="AA56" s="430">
        <f>AA55/AA$48</f>
        <v>0.51036588494894031</v>
      </c>
      <c r="AB56" s="431">
        <f t="shared" ref="AB56:AD56" si="36">AB55/AB$48</f>
        <v>0.50705768686963903</v>
      </c>
      <c r="AC56" s="431">
        <f t="shared" si="36"/>
        <v>0.50856383058639709</v>
      </c>
      <c r="AD56" s="845">
        <f t="shared" si="36"/>
        <v>0.49754889714250833</v>
      </c>
      <c r="AE56" s="430">
        <f>AE55/AE$48</f>
        <v>0.52618102421595869</v>
      </c>
    </row>
    <row r="57" spans="2:32" hidden="1">
      <c r="B57" s="920" t="s">
        <v>328</v>
      </c>
      <c r="C57" s="785"/>
      <c r="D57" s="786">
        <f t="shared" ref="D57:D60" si="37">SUM(C34:D34)</f>
        <v>8.3541499000000005E-2</v>
      </c>
      <c r="E57" s="786">
        <f t="shared" ref="E57:E60" si="38">SUM(C34:E34)</f>
        <v>0.16058847900000001</v>
      </c>
      <c r="F57" s="924">
        <f t="shared" ref="F57:F60" si="39">SUM(C34:F34)</f>
        <v>0.15817905300000001</v>
      </c>
      <c r="G57" s="785"/>
      <c r="H57" s="786">
        <f t="shared" ref="H57:H60" si="40">SUM(G34:H34)</f>
        <v>0.27885600099999996</v>
      </c>
      <c r="I57" s="786">
        <f t="shared" ref="I57:I60" si="41">SUM(G34:I34)</f>
        <v>0.31742612999999997</v>
      </c>
      <c r="J57" s="924">
        <f t="shared" ref="J57:J60" si="42">SUM(G34:J34)</f>
        <v>0.40935940699999995</v>
      </c>
      <c r="K57" s="785"/>
      <c r="L57" s="786">
        <f t="shared" ref="L57:L60" si="43">SUM(K34:L34)</f>
        <v>0.28530597600000002</v>
      </c>
      <c r="M57" s="786">
        <f t="shared" ref="M57:M60" si="44">SUM(K34:M34)</f>
        <v>0.54423898699999995</v>
      </c>
      <c r="N57" s="924">
        <f t="shared" ref="N57:N60" si="45">SUM(K34:N34)</f>
        <v>0.52115354799999991</v>
      </c>
      <c r="O57" s="785"/>
      <c r="P57" s="786">
        <f t="shared" ref="P57:P60" si="46">SUM(O34:P34)</f>
        <v>1.2319121200000001</v>
      </c>
      <c r="Q57" s="786">
        <f t="shared" ref="Q57:Q60" si="47">SUM(O34:Q34)</f>
        <v>1.2894481370000002</v>
      </c>
      <c r="R57" s="924">
        <f t="shared" ref="R57:R60" si="48">SUM(O34:R34)</f>
        <v>1.2965769820000002</v>
      </c>
      <c r="S57" s="785"/>
      <c r="T57" s="786">
        <f t="shared" ref="T57:T60" si="49">SUM(S34:T34)</f>
        <v>1.57</v>
      </c>
      <c r="U57" s="786">
        <f t="shared" ref="U57:U60" si="50">SUM(S34:U34)</f>
        <v>4.1794346549999997</v>
      </c>
      <c r="V57" s="924">
        <f t="shared" ref="V57:V60" si="51">SUM(S34:V34)</f>
        <v>4.20794318</v>
      </c>
      <c r="W57" s="785"/>
      <c r="X57" s="786">
        <f t="shared" ref="X57:X60" si="52">SUM(W34:X34)</f>
        <v>3.6779999999999999</v>
      </c>
      <c r="Y57" s="786">
        <f t="shared" ref="Y57:Y60" si="53">SUM(W34:Y34)</f>
        <v>9.11</v>
      </c>
      <c r="Z57" s="924">
        <f t="shared" ref="Z57:Z60" si="54">SUM(W34:Z34)</f>
        <v>2.5839999999999996</v>
      </c>
      <c r="AA57" s="785"/>
      <c r="AB57" s="786">
        <f t="shared" ref="AB57:AB60" si="55">SUM(AA34:AB34)</f>
        <v>6.4210000000000003</v>
      </c>
      <c r="AC57" s="786">
        <f t="shared" ref="AC57:AC60" si="56">SUM(AA34:AC34)</f>
        <v>10.509</v>
      </c>
      <c r="AD57" s="924">
        <f t="shared" ref="AD57:AD60" si="57">SUM(AA34:AD34)</f>
        <v>8.6590000000000007</v>
      </c>
      <c r="AE57" s="785"/>
    </row>
    <row r="58" spans="2:32" hidden="1">
      <c r="B58" s="920" t="s">
        <v>330</v>
      </c>
      <c r="C58" s="785"/>
      <c r="D58" s="786">
        <f t="shared" si="37"/>
        <v>0.28531625000000005</v>
      </c>
      <c r="E58" s="786">
        <f t="shared" si="38"/>
        <v>0.30257220900000004</v>
      </c>
      <c r="F58" s="924">
        <f t="shared" si="39"/>
        <v>0.73628096700000012</v>
      </c>
      <c r="G58" s="785"/>
      <c r="H58" s="786">
        <f t="shared" si="40"/>
        <v>0.34868307900000001</v>
      </c>
      <c r="I58" s="786">
        <f t="shared" si="41"/>
        <v>0.50062972500000003</v>
      </c>
      <c r="J58" s="924">
        <f t="shared" si="42"/>
        <v>0.56278001700000002</v>
      </c>
      <c r="K58" s="785"/>
      <c r="L58" s="786">
        <f t="shared" si="43"/>
        <v>0.270748606</v>
      </c>
      <c r="M58" s="786">
        <f t="shared" si="44"/>
        <v>0.22755678900000001</v>
      </c>
      <c r="N58" s="924">
        <f t="shared" si="45"/>
        <v>0.73637286099999999</v>
      </c>
      <c r="O58" s="785"/>
      <c r="P58" s="786">
        <f t="shared" si="46"/>
        <v>0.14541040699999996</v>
      </c>
      <c r="Q58" s="786">
        <f t="shared" si="47"/>
        <v>0.63310813599999993</v>
      </c>
      <c r="R58" s="924">
        <f t="shared" si="48"/>
        <v>2.678342561</v>
      </c>
      <c r="S58" s="785"/>
      <c r="T58" s="786">
        <f t="shared" si="49"/>
        <v>5.0000000000000017E-2</v>
      </c>
      <c r="U58" s="786">
        <f t="shared" si="50"/>
        <v>0.14164076400000003</v>
      </c>
      <c r="V58" s="924">
        <f t="shared" si="51"/>
        <v>0.36970180500000005</v>
      </c>
      <c r="W58" s="785"/>
      <c r="X58" s="786">
        <f t="shared" si="52"/>
        <v>1.5230000000000001</v>
      </c>
      <c r="Y58" s="786">
        <f t="shared" si="53"/>
        <v>2.2930000000000001</v>
      </c>
      <c r="Z58" s="924">
        <f t="shared" si="54"/>
        <v>4.673</v>
      </c>
      <c r="AA58" s="785"/>
      <c r="AB58" s="786">
        <f t="shared" si="55"/>
        <v>1.6339999999999999</v>
      </c>
      <c r="AC58" s="786">
        <f t="shared" si="56"/>
        <v>2.198</v>
      </c>
      <c r="AD58" s="924">
        <f t="shared" si="57"/>
        <v>3.593</v>
      </c>
      <c r="AE58" s="785"/>
    </row>
    <row r="59" spans="2:32" hidden="1">
      <c r="B59" s="920" t="s">
        <v>332</v>
      </c>
      <c r="C59" s="785"/>
      <c r="D59" s="786">
        <f t="shared" si="37"/>
        <v>0.20167717600000001</v>
      </c>
      <c r="E59" s="786">
        <f t="shared" si="38"/>
        <v>0.34000132300000002</v>
      </c>
      <c r="F59" s="924">
        <f t="shared" si="39"/>
        <v>0.43702877000000001</v>
      </c>
      <c r="G59" s="785"/>
      <c r="H59" s="786">
        <f t="shared" si="40"/>
        <v>0.28195067600000001</v>
      </c>
      <c r="I59" s="786">
        <f t="shared" si="41"/>
        <v>0.31045902000000003</v>
      </c>
      <c r="J59" s="924">
        <f t="shared" si="42"/>
        <v>0.510017681</v>
      </c>
      <c r="K59" s="785"/>
      <c r="L59" s="786">
        <f t="shared" si="43"/>
        <v>0.121057443</v>
      </c>
      <c r="M59" s="786">
        <f t="shared" si="44"/>
        <v>0.22221174500000002</v>
      </c>
      <c r="N59" s="924">
        <f t="shared" si="45"/>
        <v>0.25772879700000001</v>
      </c>
      <c r="O59" s="785"/>
      <c r="P59" s="786">
        <f t="shared" si="46"/>
        <v>2.1053566999999999E-2</v>
      </c>
      <c r="Q59" s="786">
        <f t="shared" si="47"/>
        <v>4.7030374999999999E-2</v>
      </c>
      <c r="R59" s="924">
        <f t="shared" si="48"/>
        <v>7.5312800999999999E-2</v>
      </c>
      <c r="S59" s="785"/>
      <c r="T59" s="786">
        <f t="shared" si="49"/>
        <v>0.05</v>
      </c>
      <c r="U59" s="786">
        <f t="shared" si="50"/>
        <v>0.106398878</v>
      </c>
      <c r="V59" s="924">
        <f t="shared" si="51"/>
        <v>0.21254851499999999</v>
      </c>
      <c r="W59" s="785"/>
      <c r="X59" s="786">
        <f t="shared" si="52"/>
        <v>2.8999999999999998E-2</v>
      </c>
      <c r="Y59" s="786">
        <f t="shared" si="53"/>
        <v>3.3999999999999996E-2</v>
      </c>
      <c r="Z59" s="924">
        <f t="shared" si="54"/>
        <v>30.372</v>
      </c>
      <c r="AA59" s="785"/>
      <c r="AB59" s="786">
        <f t="shared" si="55"/>
        <v>1.6E-2</v>
      </c>
      <c r="AC59" s="786">
        <f t="shared" si="56"/>
        <v>3.1E-2</v>
      </c>
      <c r="AD59" s="924">
        <f t="shared" si="57"/>
        <v>4.8000000000000001E-2</v>
      </c>
      <c r="AE59" s="785"/>
    </row>
    <row r="60" spans="2:32" hidden="1">
      <c r="B60" s="920" t="s">
        <v>334</v>
      </c>
      <c r="C60" s="785"/>
      <c r="D60" s="786">
        <f t="shared" si="37"/>
        <v>3.4306369999999998E-3</v>
      </c>
      <c r="E60" s="786">
        <f t="shared" si="38"/>
        <v>2.2930221000000001E-2</v>
      </c>
      <c r="F60" s="924">
        <f t="shared" si="39"/>
        <v>13.804860925</v>
      </c>
      <c r="G60" s="785"/>
      <c r="H60" s="786">
        <f t="shared" si="40"/>
        <v>2.4269582000000001E-2</v>
      </c>
      <c r="I60" s="786">
        <f t="shared" si="41"/>
        <v>2.5717655000000002E-2</v>
      </c>
      <c r="J60" s="924">
        <f t="shared" si="42"/>
        <v>4.6847659E-2</v>
      </c>
      <c r="K60" s="785"/>
      <c r="L60" s="786">
        <f t="shared" si="43"/>
        <v>1.7432842E-2</v>
      </c>
      <c r="M60" s="786">
        <f t="shared" si="44"/>
        <v>1.7582842000000001E-2</v>
      </c>
      <c r="N60" s="924">
        <f t="shared" si="45"/>
        <v>1.7484522000000002E-2</v>
      </c>
      <c r="O60" s="785"/>
      <c r="P60" s="786">
        <f t="shared" si="46"/>
        <v>8.0306330000000006E-3</v>
      </c>
      <c r="Q60" s="786">
        <f t="shared" si="47"/>
        <v>8.0306460000000007E-3</v>
      </c>
      <c r="R60" s="924">
        <f t="shared" si="48"/>
        <v>8.7485290000000014E-3</v>
      </c>
      <c r="S60" s="785"/>
      <c r="T60" s="786">
        <f t="shared" si="49"/>
        <v>1.0012399999999999E-2</v>
      </c>
      <c r="U60" s="786">
        <f t="shared" si="50"/>
        <v>3.5896082000000003E-2</v>
      </c>
      <c r="V60" s="924">
        <f t="shared" si="51"/>
        <v>0.151164467</v>
      </c>
      <c r="W60" s="785"/>
      <c r="X60" s="786">
        <f t="shared" si="52"/>
        <v>2.02E-4</v>
      </c>
      <c r="Y60" s="786">
        <f t="shared" si="53"/>
        <v>2.6200000000000003E-4</v>
      </c>
      <c r="Z60" s="924">
        <f t="shared" si="54"/>
        <v>0.40026200000000001</v>
      </c>
      <c r="AA60" s="785"/>
      <c r="AB60" s="786">
        <f t="shared" si="55"/>
        <v>6.2E-2</v>
      </c>
      <c r="AC60" s="786">
        <f t="shared" si="56"/>
        <v>0.496</v>
      </c>
      <c r="AD60" s="924">
        <f t="shared" si="57"/>
        <v>0.89400000000000002</v>
      </c>
      <c r="AE60" s="785"/>
    </row>
    <row r="61" spans="2:32">
      <c r="B61" s="921" t="s">
        <v>336</v>
      </c>
      <c r="C61" s="458">
        <f t="shared" ref="C61:C63" si="58">C38</f>
        <v>2.7824572440000002</v>
      </c>
      <c r="D61" s="459">
        <f>SUM(C38:D38)</f>
        <v>6.1975881390000005</v>
      </c>
      <c r="E61" s="459">
        <f>SUM(C38:E38)</f>
        <v>9.1301801130000015</v>
      </c>
      <c r="F61" s="848">
        <f>SUM(C38:F38)</f>
        <v>-3.1435562619999988</v>
      </c>
      <c r="G61" s="458">
        <f t="shared" ref="G61:G63" si="59">G38</f>
        <v>2.5136539930000001</v>
      </c>
      <c r="H61" s="459">
        <f>SUM(G38:H38)</f>
        <v>7.0130247319999999</v>
      </c>
      <c r="I61" s="459">
        <f>SUM(G38:I38)</f>
        <v>11.057194406000001</v>
      </c>
      <c r="J61" s="848">
        <f>SUM(G38:J38)</f>
        <v>17.786239841</v>
      </c>
      <c r="K61" s="458">
        <f t="shared" ref="K61:K63" si="60">K38</f>
        <v>7.5568683700000001</v>
      </c>
      <c r="L61" s="459">
        <f>SUM(K38:L38)</f>
        <v>17.13036426</v>
      </c>
      <c r="M61" s="459">
        <f>SUM(K38:M38)</f>
        <v>29.305221568</v>
      </c>
      <c r="N61" s="848">
        <f>SUM(K38:N38)</f>
        <v>41.734500371000003</v>
      </c>
      <c r="O61" s="458">
        <f t="shared" ref="O61:O63" si="61">O38</f>
        <v>14.706163441999999</v>
      </c>
      <c r="P61" s="459">
        <f>SUM(O38:P38)</f>
        <v>20.900565336</v>
      </c>
      <c r="Q61" s="459">
        <f>SUM(O38:Q38)</f>
        <v>32.360732014999996</v>
      </c>
      <c r="R61" s="848">
        <f>SUM(O38:R38)</f>
        <v>39.293367703999998</v>
      </c>
      <c r="S61" s="458">
        <f t="shared" ref="S61:S63" si="62">S38</f>
        <v>12.56</v>
      </c>
      <c r="T61" s="459">
        <f>SUM(S38:T38)</f>
        <v>28.53</v>
      </c>
      <c r="U61" s="459">
        <f>SUM(S38:U38)</f>
        <v>44.407086974000002</v>
      </c>
      <c r="V61" s="848">
        <f>SUM(S38:V38)</f>
        <v>55.632127194000006</v>
      </c>
      <c r="W61" s="458">
        <f t="shared" ref="W61:W63" si="63">W38</f>
        <v>16.617999999999999</v>
      </c>
      <c r="X61" s="459">
        <f>SUM(W38:X38)</f>
        <v>34.15</v>
      </c>
      <c r="Y61" s="459">
        <f>SUM(W38:Y38)</f>
        <v>56.295999999999999</v>
      </c>
      <c r="Z61" s="848">
        <f>SUM(W38:Z38)</f>
        <v>96.757000000000005</v>
      </c>
      <c r="AA61" s="458">
        <f t="shared" ref="AA61:AA63" si="64">AA38</f>
        <v>23.13</v>
      </c>
      <c r="AB61" s="459">
        <f>SUM(AA38:AB38)</f>
        <v>47.777000000000001</v>
      </c>
      <c r="AC61" s="459">
        <f>SUM(AA38:AC38)</f>
        <v>75.545000000000002</v>
      </c>
      <c r="AD61" s="848">
        <f>SUM(AA38:AD38)</f>
        <v>93.84</v>
      </c>
      <c r="AE61" s="458">
        <f t="shared" ref="AE61:AE63" si="65">AE38</f>
        <v>32.091000000000001</v>
      </c>
    </row>
    <row r="62" spans="2:32" hidden="1">
      <c r="B62" s="921" t="s">
        <v>338</v>
      </c>
      <c r="C62" s="458">
        <f t="shared" si="58"/>
        <v>0.61818885300000004</v>
      </c>
      <c r="D62" s="459">
        <f>SUM(C39:D39)</f>
        <v>1.2205621259999999</v>
      </c>
      <c r="E62" s="459">
        <f>SUM(C39:E39)</f>
        <v>1.9990512999999999</v>
      </c>
      <c r="F62" s="848">
        <f>SUM(C39:F39)</f>
        <v>1.9846675859999998</v>
      </c>
      <c r="G62" s="458">
        <f t="shared" si="59"/>
        <v>0.5736539930000002</v>
      </c>
      <c r="H62" s="459">
        <f>SUM(G39:H39)</f>
        <v>1.2230247319999998</v>
      </c>
      <c r="I62" s="459">
        <f>SUM(G39:I39)</f>
        <v>2.4271944059999999</v>
      </c>
      <c r="J62" s="848">
        <f>SUM(G39:J39)</f>
        <v>2.9232398409999991</v>
      </c>
      <c r="K62" s="458">
        <f t="shared" si="60"/>
        <v>1.6318683700000003</v>
      </c>
      <c r="L62" s="459">
        <f>SUM(K39:L39)</f>
        <v>3.5783642600000007</v>
      </c>
      <c r="M62" s="459">
        <f>SUM(K39:M39)</f>
        <v>6.2422215680000015</v>
      </c>
      <c r="N62" s="848">
        <f>SUM(K39:N39)</f>
        <v>8.3415003710000004</v>
      </c>
      <c r="O62" s="458">
        <f t="shared" si="61"/>
        <v>3.3021634419999994</v>
      </c>
      <c r="P62" s="459">
        <f>SUM(O39:P39)</f>
        <v>4.7765653360000009</v>
      </c>
      <c r="Q62" s="459">
        <f>SUM(O39:Q39)</f>
        <v>7.4107320150000007</v>
      </c>
      <c r="R62" s="848">
        <f>SUM(O39:R39)</f>
        <v>1.1293677039999981</v>
      </c>
      <c r="S62" s="458">
        <f t="shared" si="62"/>
        <v>2.9980000000000011</v>
      </c>
      <c r="T62" s="459">
        <f>SUM(S39:T39)</f>
        <v>6.929000000000002</v>
      </c>
      <c r="U62" s="459">
        <f>SUM(S39:U39)</f>
        <v>10.282086974000002</v>
      </c>
      <c r="V62" s="848">
        <f>SUM(S39:V39)</f>
        <v>11.827451194000004</v>
      </c>
      <c r="W62" s="458">
        <f t="shared" si="63"/>
        <v>3.8019999999999978</v>
      </c>
      <c r="X62" s="459">
        <f>SUM(W39:X39)</f>
        <v>7.5269999999999975</v>
      </c>
      <c r="Y62" s="459">
        <f>SUM(W39:Y39)</f>
        <v>10.956999999999997</v>
      </c>
      <c r="Z62" s="848">
        <f>SUM(W39:Z39)</f>
        <v>21.380999999999997</v>
      </c>
      <c r="AA62" s="458">
        <f t="shared" si="64"/>
        <v>4.3550000000000004</v>
      </c>
      <c r="AB62" s="459">
        <f>SUM(AA39:AB39)</f>
        <v>10.443999999999999</v>
      </c>
      <c r="AC62" s="459">
        <f>SUM(AA39:AC39)</f>
        <v>17.018999999999998</v>
      </c>
      <c r="AD62" s="848">
        <f>SUM(AA39:AD39)</f>
        <v>19.616000000000003</v>
      </c>
      <c r="AE62" s="458">
        <f t="shared" si="65"/>
        <v>6.0010000000000012</v>
      </c>
    </row>
    <row r="63" spans="2:32">
      <c r="B63" s="917" t="s">
        <v>156</v>
      </c>
      <c r="C63" s="421">
        <f t="shared" si="58"/>
        <v>2.16</v>
      </c>
      <c r="D63" s="422">
        <f>SUM(C40:D40)</f>
        <v>4.9700000000000006</v>
      </c>
      <c r="E63" s="422">
        <f>SUM(C40:E40)</f>
        <v>7.1300000000000008</v>
      </c>
      <c r="F63" s="844">
        <f>SUM(C40:F40)</f>
        <v>-5.1280000000000001</v>
      </c>
      <c r="G63" s="421">
        <f t="shared" si="59"/>
        <v>1.94</v>
      </c>
      <c r="H63" s="422">
        <f>SUM(G40:H40)</f>
        <v>5.79</v>
      </c>
      <c r="I63" s="422">
        <f>SUM(G40:I40)</f>
        <v>8.629999999999999</v>
      </c>
      <c r="J63" s="844">
        <f>SUM(G40:J40)</f>
        <v>14.863</v>
      </c>
      <c r="K63" s="421">
        <f t="shared" si="60"/>
        <v>5.9249999999999998</v>
      </c>
      <c r="L63" s="422">
        <f>SUM(K40:L40)</f>
        <v>13.552</v>
      </c>
      <c r="M63" s="422">
        <f>SUM(K40:M40)</f>
        <v>23.062999999999999</v>
      </c>
      <c r="N63" s="844">
        <f>SUM(K40:N40)</f>
        <v>33.393000000000001</v>
      </c>
      <c r="O63" s="421">
        <f t="shared" si="61"/>
        <v>11.404</v>
      </c>
      <c r="P63" s="422">
        <f>SUM(O40:P40)</f>
        <v>16.123999999999999</v>
      </c>
      <c r="Q63" s="422">
        <f>SUM(O40:Q40)</f>
        <v>24.95</v>
      </c>
      <c r="R63" s="844">
        <f>SUM(O40:R40)</f>
        <v>38.164000000000001</v>
      </c>
      <c r="S63" s="421">
        <f t="shared" si="62"/>
        <v>9.5619999999999994</v>
      </c>
      <c r="T63" s="422">
        <f>SUM(S40:T40)</f>
        <v>21.600999999999999</v>
      </c>
      <c r="U63" s="422">
        <f>SUM(S40:U40)</f>
        <v>34.125</v>
      </c>
      <c r="V63" s="844">
        <f>SUM(S40:V40)</f>
        <v>43.804676000000001</v>
      </c>
      <c r="W63" s="421">
        <f t="shared" si="63"/>
        <v>12.816000000000001</v>
      </c>
      <c r="X63" s="422">
        <f>SUM(W40:X40)</f>
        <v>26.623000000000001</v>
      </c>
      <c r="Y63" s="422">
        <f>SUM(W40:Y40)</f>
        <v>45.338999999999999</v>
      </c>
      <c r="Z63" s="844">
        <f>SUM(W40:Z40)</f>
        <v>75.376000000000005</v>
      </c>
      <c r="AA63" s="421">
        <f t="shared" si="64"/>
        <v>18.774999999999999</v>
      </c>
      <c r="AB63" s="422">
        <f>SUM(AA40:AB40)</f>
        <v>37.332999999999998</v>
      </c>
      <c r="AC63" s="422">
        <f>SUM(AA40:AC40)</f>
        <v>58.525999999999996</v>
      </c>
      <c r="AD63" s="844">
        <f>SUM(AA40:AD40)</f>
        <v>74.22399999999999</v>
      </c>
      <c r="AE63" s="421">
        <f t="shared" si="65"/>
        <v>26.09</v>
      </c>
    </row>
    <row r="64" spans="2:32">
      <c r="B64" s="918" t="s">
        <v>146</v>
      </c>
      <c r="C64" s="430">
        <f t="shared" ref="C64:K64" si="66">C63/C$48</f>
        <v>0.25028968713789107</v>
      </c>
      <c r="D64" s="431">
        <f t="shared" si="66"/>
        <v>0.27099236641221375</v>
      </c>
      <c r="E64" s="431">
        <f t="shared" si="66"/>
        <v>0.2654504839910648</v>
      </c>
      <c r="F64" s="845">
        <f t="shared" si="66"/>
        <v>-0.14706051046745053</v>
      </c>
      <c r="G64" s="430">
        <f t="shared" si="66"/>
        <v>0.19735503560528991</v>
      </c>
      <c r="H64" s="431">
        <f t="shared" si="66"/>
        <v>0.27195866604039454</v>
      </c>
      <c r="I64" s="431">
        <f t="shared" si="66"/>
        <v>0.26231003039513678</v>
      </c>
      <c r="J64" s="845">
        <f t="shared" si="66"/>
        <v>0.31302388273450993</v>
      </c>
      <c r="K64" s="430">
        <f t="shared" si="66"/>
        <v>0.36589884518001603</v>
      </c>
      <c r="L64" s="431">
        <f t="shared" ref="L64:N64" si="67">L63/L$48</f>
        <v>0.35895534248026695</v>
      </c>
      <c r="M64" s="431">
        <f t="shared" si="67"/>
        <v>0.392144714941567</v>
      </c>
      <c r="N64" s="845">
        <f t="shared" si="67"/>
        <v>0.41158344939790226</v>
      </c>
      <c r="O64" s="430">
        <f>O63/O$48</f>
        <v>0.53217602314620382</v>
      </c>
      <c r="P64" s="431">
        <f t="shared" ref="P64:R64" si="68">P63/P$48</f>
        <v>0.44765102300200738</v>
      </c>
      <c r="Q64" s="431">
        <f t="shared" si="68"/>
        <v>0.448877211362808</v>
      </c>
      <c r="R64" s="845">
        <f t="shared" si="68"/>
        <v>0.49913027556532091</v>
      </c>
      <c r="S64" s="430">
        <f>S63/S$48</f>
        <v>0.44849906191369604</v>
      </c>
      <c r="T64" s="431">
        <f t="shared" ref="T64:V64" si="69">T63/T$48</f>
        <v>0.42513284786459354</v>
      </c>
      <c r="U64" s="431">
        <f t="shared" si="69"/>
        <v>0.4533317391997449</v>
      </c>
      <c r="V64" s="845">
        <f t="shared" si="69"/>
        <v>0.43545146924330985</v>
      </c>
      <c r="W64" s="430">
        <f>W63/W$48</f>
        <v>0.36222831463214722</v>
      </c>
      <c r="X64" s="431">
        <f t="shared" ref="X64:Z64" si="70">X63/X$48</f>
        <v>0.39114082127378247</v>
      </c>
      <c r="Y64" s="431">
        <f t="shared" si="70"/>
        <v>0.44742581390070363</v>
      </c>
      <c r="Z64" s="845">
        <f t="shared" si="70"/>
        <v>0.53156558533145271</v>
      </c>
      <c r="AA64" s="430">
        <f>AA63/AA$48</f>
        <v>0.48173141068404579</v>
      </c>
      <c r="AB64" s="431">
        <f t="shared" ref="AB64:AD64" si="71">AB63/AB$48</f>
        <v>0.43987416344613062</v>
      </c>
      <c r="AC64" s="431">
        <f t="shared" si="71"/>
        <v>0.43965504289427426</v>
      </c>
      <c r="AD64" s="845">
        <f t="shared" si="71"/>
        <v>0.412073971674911</v>
      </c>
      <c r="AE64" s="430">
        <f>AE63/AE$48</f>
        <v>0.51786423183803099</v>
      </c>
    </row>
    <row r="65" spans="2:34" hidden="1">
      <c r="B65" s="922" t="s">
        <v>205</v>
      </c>
      <c r="C65" s="793"/>
      <c r="D65" s="794">
        <f>SUM(C42:D42)</f>
        <v>6.5000000000000002E-2</v>
      </c>
      <c r="E65" s="794">
        <f>SUM(C42:E42)</f>
        <v>0.121</v>
      </c>
      <c r="F65" s="925">
        <f>SUM(C42:F42)</f>
        <v>0.22399999999999998</v>
      </c>
      <c r="G65" s="793"/>
      <c r="H65" s="794">
        <f>SUM(G42:H42)</f>
        <v>0.28199999999999997</v>
      </c>
      <c r="I65" s="794">
        <f>SUM(G42:I42)</f>
        <v>0.47299999999999998</v>
      </c>
      <c r="J65" s="925">
        <f>SUM(G42:J42)</f>
        <v>0.7589999999999999</v>
      </c>
      <c r="K65" s="793"/>
      <c r="L65" s="794">
        <f>SUM(K42:L42)</f>
        <v>0.52100000000000002</v>
      </c>
      <c r="M65" s="794">
        <f>SUM(K42:M42)</f>
        <v>0.83200000000000007</v>
      </c>
      <c r="N65" s="925">
        <f>SUM(K42:N42)</f>
        <v>1.2170000000000001</v>
      </c>
      <c r="O65" s="793"/>
      <c r="P65" s="794">
        <f>SUM(O42:P42)</f>
        <v>0.95199999999999996</v>
      </c>
      <c r="Q65" s="794">
        <f>SUM(O42:Q42)</f>
        <v>1.367</v>
      </c>
      <c r="R65" s="925">
        <f>SUM(O42:R42)</f>
        <v>2.0830000000000002</v>
      </c>
      <c r="S65" s="793"/>
      <c r="T65" s="794">
        <f>SUM(S42:T42)</f>
        <v>1.1504160000000001</v>
      </c>
      <c r="U65" s="794">
        <f>SUM(S42:U42)</f>
        <v>1.7829699999999997</v>
      </c>
      <c r="V65" s="925">
        <f>SUM(S42:V42)</f>
        <v>2.5229999999999997</v>
      </c>
      <c r="W65" s="793"/>
      <c r="X65" s="794">
        <f>SUM(W42:X42)</f>
        <v>1.92</v>
      </c>
      <c r="Y65" s="794">
        <f>SUM(W42:Y42)</f>
        <v>2.923</v>
      </c>
      <c r="Z65" s="925">
        <f>SUM(W42:Z42)</f>
        <v>3.899</v>
      </c>
      <c r="AA65" s="793"/>
      <c r="AB65" s="794">
        <f>SUM(AA42:AB42)</f>
        <v>2.0172049999999997</v>
      </c>
      <c r="AC65" s="794">
        <f>SUM(AA42:AC42)</f>
        <v>3.1202049999999995</v>
      </c>
      <c r="AD65" s="925">
        <f>SUM(AA42:AD42)</f>
        <v>4.2782049999999998</v>
      </c>
      <c r="AE65" s="793"/>
    </row>
    <row r="66" spans="2:34">
      <c r="B66" s="914" t="s">
        <v>150</v>
      </c>
      <c r="C66" s="387">
        <f>C43</f>
        <v>3.0720000000000001</v>
      </c>
      <c r="D66" s="388">
        <f>SUM(C43:D43)</f>
        <v>6.2650000000000006</v>
      </c>
      <c r="E66" s="388">
        <f>SUM(C43:E43)</f>
        <v>9.0710000000000015</v>
      </c>
      <c r="F66" s="841">
        <f>SUM(C43:F43)</f>
        <v>11.024000000000001</v>
      </c>
      <c r="G66" s="387">
        <f>G43</f>
        <v>2.758</v>
      </c>
      <c r="H66" s="388">
        <f>SUM(G43:H43)</f>
        <v>7.1020000000000003</v>
      </c>
      <c r="I66" s="388">
        <f>SUM(G43:I43)</f>
        <v>11.423</v>
      </c>
      <c r="J66" s="841">
        <f>SUM(G43:J43)</f>
        <v>18.234999999999999</v>
      </c>
      <c r="K66" s="387">
        <f>K43</f>
        <v>7.6930000000000023</v>
      </c>
      <c r="L66" s="388">
        <f t="shared" ref="L66" si="72">SUM(K43:L43)</f>
        <v>17.533999999999999</v>
      </c>
      <c r="M66" s="388">
        <f t="shared" ref="M66" si="73">SUM(K43:M43)</f>
        <v>29.616728177999999</v>
      </c>
      <c r="N66" s="841">
        <f t="shared" ref="N66" si="74">SUM(K43:N43)</f>
        <v>42.926000000000002</v>
      </c>
      <c r="O66" s="387">
        <f>O43</f>
        <v>13.875999999999998</v>
      </c>
      <c r="P66" s="388">
        <f t="shared" ref="P66" si="75">SUM(O43:P43)</f>
        <v>20.753261761999998</v>
      </c>
      <c r="Q66" s="388">
        <f t="shared" ref="Q66" si="76">SUM(O43:Q43)</f>
        <v>33.033261761999995</v>
      </c>
      <c r="R66" s="841">
        <f t="shared" ref="R66" si="77">SUM(O43:R43)</f>
        <v>42.692999999999998</v>
      </c>
      <c r="S66" s="387">
        <f>S43</f>
        <v>11.480613</v>
      </c>
      <c r="T66" s="388">
        <f t="shared" ref="T66" si="78">SUM(S43:T43)</f>
        <v>28.135416000000006</v>
      </c>
      <c r="U66" s="388">
        <f t="shared" ref="U66" si="79">SUM(S43:U43)</f>
        <v>42.096970000000006</v>
      </c>
      <c r="V66" s="841">
        <f t="shared" ref="V66" si="80">SUM(S43:V43)</f>
        <v>54.236000000000004</v>
      </c>
      <c r="W66" s="387">
        <f>W43</f>
        <v>17.651</v>
      </c>
      <c r="X66" s="388">
        <f t="shared" ref="X66" si="81">SUM(W43:X43)</f>
        <v>33.887999999999991</v>
      </c>
      <c r="Y66" s="388">
        <f t="shared" ref="Y66" si="82">SUM(W43:Y43)</f>
        <v>52.370999999999995</v>
      </c>
      <c r="Z66" s="841">
        <f t="shared" ref="Z66" si="83">SUM(W43:Z43)</f>
        <v>72.775999999999996</v>
      </c>
      <c r="AA66" s="387">
        <f>AA43</f>
        <v>20.875204999999998</v>
      </c>
      <c r="AB66" s="388">
        <f t="shared" ref="AB66" si="84">SUM(AA43:AB43)</f>
        <v>45.052205000000001</v>
      </c>
      <c r="AC66" s="388">
        <f t="shared" ref="AC66" si="85">SUM(AA43:AC43)</f>
        <v>70.819205000000011</v>
      </c>
      <c r="AD66" s="841">
        <f t="shared" ref="AD66" si="86">SUM(AA43:AD43)</f>
        <v>93.898205000000019</v>
      </c>
      <c r="AE66" s="387">
        <f>AE43</f>
        <v>27.669077999999999</v>
      </c>
      <c r="AF66" s="928"/>
      <c r="AH66" s="928"/>
    </row>
    <row r="67" spans="2:34" ht="12.5" thickBot="1">
      <c r="B67" s="923" t="s">
        <v>146</v>
      </c>
      <c r="C67" s="480">
        <f t="shared" ref="C67:K67" si="87">C66/C$48</f>
        <v>0.35596755504055616</v>
      </c>
      <c r="D67" s="481">
        <f t="shared" si="87"/>
        <v>0.34160305343511449</v>
      </c>
      <c r="E67" s="481">
        <f t="shared" si="87"/>
        <v>0.33771407297096057</v>
      </c>
      <c r="F67" s="851">
        <f t="shared" si="87"/>
        <v>0.31614568396902781</v>
      </c>
      <c r="G67" s="480">
        <f t="shared" si="87"/>
        <v>0.28056968463886062</v>
      </c>
      <c r="H67" s="481">
        <f t="shared" si="87"/>
        <v>0.33358384217942699</v>
      </c>
      <c r="I67" s="481">
        <f t="shared" si="87"/>
        <v>0.34720364741641341</v>
      </c>
      <c r="J67" s="851">
        <f t="shared" si="87"/>
        <v>0.38404026789099027</v>
      </c>
      <c r="K67" s="480">
        <f t="shared" si="87"/>
        <v>0.47508182548014583</v>
      </c>
      <c r="L67" s="481">
        <f t="shared" ref="L67:N67" si="88">L66/L$48</f>
        <v>0.46442761031943625</v>
      </c>
      <c r="M67" s="481">
        <f t="shared" si="88"/>
        <v>0.50357904127232733</v>
      </c>
      <c r="N67" s="851">
        <f t="shared" si="88"/>
        <v>0.52908187790418204</v>
      </c>
      <c r="O67" s="480">
        <f>O66/O$48</f>
        <v>0.64753371599234677</v>
      </c>
      <c r="P67" s="481">
        <f t="shared" ref="P67:R67" si="89">P66/P$48</f>
        <v>0.57617333530065373</v>
      </c>
      <c r="Q67" s="481">
        <f t="shared" si="89"/>
        <v>0.59430374436650246</v>
      </c>
      <c r="R67" s="851">
        <f t="shared" si="89"/>
        <v>0.5583630870639934</v>
      </c>
      <c r="S67" s="480">
        <f>S66/S$48</f>
        <v>0.53849029080675426</v>
      </c>
      <c r="T67" s="481">
        <f t="shared" ref="T67:V67" si="90">T66/T$48</f>
        <v>0.55373776815587494</v>
      </c>
      <c r="U67" s="481">
        <f t="shared" si="90"/>
        <v>0.55923494872203627</v>
      </c>
      <c r="V67" s="851">
        <f t="shared" si="90"/>
        <v>0.53914668575291269</v>
      </c>
      <c r="W67" s="480">
        <f>W66/W$48</f>
        <v>0.49888358158333568</v>
      </c>
      <c r="X67" s="481">
        <f t="shared" ref="X67:Z67" si="91">X66/X$48</f>
        <v>0.49787702931021804</v>
      </c>
      <c r="Y67" s="481">
        <f t="shared" si="91"/>
        <v>0.51682077901572043</v>
      </c>
      <c r="Z67" s="851">
        <f t="shared" si="91"/>
        <v>0.5132299012693935</v>
      </c>
      <c r="AA67" s="480">
        <f>AA66/AA$48</f>
        <v>0.53561874583055369</v>
      </c>
      <c r="AB67" s="481">
        <f t="shared" ref="AB67:AD67" si="92">AB66/AB$48</f>
        <v>0.53082530163069097</v>
      </c>
      <c r="AC67" s="481">
        <f t="shared" si="92"/>
        <v>0.53200322270466815</v>
      </c>
      <c r="AD67" s="851">
        <f t="shared" si="92"/>
        <v>0.52130047245493372</v>
      </c>
      <c r="AE67" s="480">
        <f>AE66/AE$48</f>
        <v>0.54920758237395784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E74"/>
  <sheetViews>
    <sheetView zoomScale="85" zoomScaleNormal="85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M3" sqref="M3"/>
    </sheetView>
  </sheetViews>
  <sheetFormatPr defaultRowHeight="14.5"/>
  <sheetData>
    <row r="1" spans="2:12">
      <c r="B1" s="927" t="s">
        <v>409</v>
      </c>
    </row>
    <row r="2" spans="2:12" ht="22.5">
      <c r="B2" s="926"/>
      <c r="C2" s="199"/>
      <c r="D2" s="178" t="s">
        <v>411</v>
      </c>
      <c r="E2" s="178" t="s">
        <v>27</v>
      </c>
      <c r="F2" s="775" t="s">
        <v>144</v>
      </c>
      <c r="G2" s="775" t="s">
        <v>377</v>
      </c>
      <c r="H2" s="775" t="s">
        <v>42</v>
      </c>
      <c r="I2" s="2"/>
      <c r="J2" s="178">
        <v>2022</v>
      </c>
      <c r="K2" s="178">
        <v>2023</v>
      </c>
      <c r="L2" s="200" t="s">
        <v>144</v>
      </c>
    </row>
    <row r="3" spans="2:12" ht="34.5">
      <c r="B3" s="201" t="s">
        <v>193</v>
      </c>
      <c r="C3" s="201" t="s">
        <v>194</v>
      </c>
      <c r="D3" s="212">
        <f>HLOOKUP(D$2,$21:$37,$A22,0)</f>
        <v>20.800999999999998</v>
      </c>
      <c r="E3" s="212">
        <f>HLOOKUP(E$2,$21:$37,$A22,0)</f>
        <v>18.351500000000001</v>
      </c>
      <c r="F3" s="202">
        <f>D3/E3-1</f>
        <v>0.13347682750728795</v>
      </c>
      <c r="G3" s="216">
        <f>HLOOKUP(G$2,$21:$37,$A22,0)</f>
        <v>23.844000000000001</v>
      </c>
      <c r="H3" s="202">
        <f>D3/G3-1</f>
        <v>-0.12762120449589009</v>
      </c>
      <c r="I3" s="28"/>
      <c r="J3" s="216">
        <f t="shared" ref="J3:J18" si="0">HLOOKUP(J$2,$40:$56,$A22,0)</f>
        <v>74.141999999999996</v>
      </c>
      <c r="K3" s="212">
        <f t="shared" ref="K3:K18" si="1">HLOOKUP(K$2,$40:$56,$A22,0)</f>
        <v>89.977499999999992</v>
      </c>
      <c r="L3" s="202">
        <f t="shared" ref="L3:L18" si="2">K3/J3-1</f>
        <v>0.21358339402767657</v>
      </c>
    </row>
    <row r="4" spans="2:12" ht="16">
      <c r="B4" s="4" t="s">
        <v>188</v>
      </c>
      <c r="C4" s="4" t="s">
        <v>418</v>
      </c>
      <c r="D4" s="29">
        <f t="shared" ref="D4:D18" si="3">HLOOKUP(D$2,$21:$37,$A23,0)</f>
        <v>14.266999999999999</v>
      </c>
      <c r="E4" s="29">
        <f t="shared" ref="E4:E18" si="4">HLOOKUP(E$2,$21:$37,$A23,0)</f>
        <v>12.4595</v>
      </c>
      <c r="F4" s="22">
        <f t="shared" ref="F4:F18" si="5">D4/E4-1</f>
        <v>0.14507002688711412</v>
      </c>
      <c r="G4" s="217">
        <f t="shared" ref="G4" si="6">HLOOKUP(G$2,$21:$37,$A23,0)</f>
        <v>16.61</v>
      </c>
      <c r="H4" s="22">
        <f t="shared" ref="H4:H18" si="7">D4/G4-1</f>
        <v>-0.14105960264900663</v>
      </c>
      <c r="I4" s="27"/>
      <c r="J4" s="217">
        <f t="shared" si="0"/>
        <v>44.3</v>
      </c>
      <c r="K4" s="29">
        <f t="shared" si="1"/>
        <v>63.155500000000004</v>
      </c>
      <c r="L4" s="22">
        <f t="shared" si="2"/>
        <v>0.42563205417607231</v>
      </c>
    </row>
    <row r="5" spans="2:12" ht="16">
      <c r="B5" s="4" t="s">
        <v>189</v>
      </c>
      <c r="C5" s="4" t="s">
        <v>157</v>
      </c>
      <c r="D5" s="29">
        <f t="shared" si="3"/>
        <v>6.5339999999999998</v>
      </c>
      <c r="E5" s="29">
        <f t="shared" si="4"/>
        <v>5.8920000000000003</v>
      </c>
      <c r="F5" s="22">
        <f t="shared" si="5"/>
        <v>0.1089613034623218</v>
      </c>
      <c r="G5" s="217">
        <f t="shared" ref="G5" si="8">HLOOKUP(G$2,$21:$37,$A24,0)</f>
        <v>7.234</v>
      </c>
      <c r="H5" s="22">
        <f t="shared" si="7"/>
        <v>-9.6765275089853442E-2</v>
      </c>
      <c r="I5" s="6"/>
      <c r="J5" s="217">
        <f t="shared" si="0"/>
        <v>29.942000000000004</v>
      </c>
      <c r="K5" s="29">
        <f t="shared" si="1"/>
        <v>26.822000000000003</v>
      </c>
      <c r="L5" s="22">
        <f t="shared" si="2"/>
        <v>-0.10420145614855392</v>
      </c>
    </row>
    <row r="6" spans="2:12" ht="34.5">
      <c r="B6" s="201" t="s">
        <v>195</v>
      </c>
      <c r="C6" s="201" t="s">
        <v>196</v>
      </c>
      <c r="D6" s="212">
        <f t="shared" si="3"/>
        <v>1.4100000000000001</v>
      </c>
      <c r="E6" s="212">
        <f t="shared" si="4"/>
        <v>1.1678999999999999</v>
      </c>
      <c r="F6" s="202">
        <f t="shared" si="5"/>
        <v>0.20729514513228886</v>
      </c>
      <c r="G6" s="216">
        <f t="shared" ref="G6" si="9">HLOOKUP(G$2,$21:$37,$A25,0)</f>
        <v>1.5119999999999998</v>
      </c>
      <c r="H6" s="202">
        <f t="shared" si="7"/>
        <v>-6.7460317460317221E-2</v>
      </c>
      <c r="I6" s="3"/>
      <c r="J6" s="216">
        <f t="shared" si="0"/>
        <v>7.843</v>
      </c>
      <c r="K6" s="212">
        <f t="shared" si="1"/>
        <v>5.0928999999999993</v>
      </c>
      <c r="L6" s="202">
        <f t="shared" si="2"/>
        <v>-0.3506438862680098</v>
      </c>
    </row>
    <row r="7" spans="2:12" ht="16">
      <c r="B7" s="4" t="s">
        <v>188</v>
      </c>
      <c r="C7" s="4" t="s">
        <v>418</v>
      </c>
      <c r="D7" s="29">
        <f t="shared" si="3"/>
        <v>1.34</v>
      </c>
      <c r="E7" s="29">
        <f t="shared" si="4"/>
        <v>1.0419</v>
      </c>
      <c r="F7" s="22">
        <f t="shared" si="5"/>
        <v>0.28611191093195121</v>
      </c>
      <c r="G7" s="217">
        <f t="shared" ref="G7" si="10">HLOOKUP(G$2,$21:$37,$A26,0)</f>
        <v>1.5029999999999999</v>
      </c>
      <c r="H7" s="22">
        <f t="shared" si="7"/>
        <v>-0.10844976713240173</v>
      </c>
      <c r="I7" s="27"/>
      <c r="J7" s="217">
        <f t="shared" si="0"/>
        <v>7.3690000000000007</v>
      </c>
      <c r="K7" s="29">
        <f t="shared" si="1"/>
        <v>4.7689000000000004</v>
      </c>
      <c r="L7" s="22">
        <f t="shared" si="2"/>
        <v>-0.3528429909078572</v>
      </c>
    </row>
    <row r="8" spans="2:12" ht="16">
      <c r="B8" s="4" t="s">
        <v>189</v>
      </c>
      <c r="C8" s="4" t="s">
        <v>157</v>
      </c>
      <c r="D8" s="29">
        <f t="shared" si="3"/>
        <v>7.0000000000000007E-2</v>
      </c>
      <c r="E8" s="29">
        <f t="shared" si="4"/>
        <v>0.126</v>
      </c>
      <c r="F8" s="22">
        <f t="shared" si="5"/>
        <v>-0.44444444444444442</v>
      </c>
      <c r="G8" s="217">
        <f t="shared" ref="G8" si="11">HLOOKUP(G$2,$21:$37,$A27,0)</f>
        <v>8.9999999999999993E-3</v>
      </c>
      <c r="H8" s="22">
        <f t="shared" si="7"/>
        <v>6.7777777777777795</v>
      </c>
      <c r="I8" s="27"/>
      <c r="J8" s="217">
        <f t="shared" si="0"/>
        <v>0.47400000000000009</v>
      </c>
      <c r="K8" s="29">
        <f t="shared" si="1"/>
        <v>0.32400000000000001</v>
      </c>
      <c r="L8" s="22">
        <f t="shared" si="2"/>
        <v>-0.31645569620253178</v>
      </c>
    </row>
    <row r="9" spans="2:12" ht="23">
      <c r="B9" s="201" t="s">
        <v>190</v>
      </c>
      <c r="C9" s="201" t="s">
        <v>158</v>
      </c>
      <c r="D9" s="212">
        <f t="shared" si="3"/>
        <v>26.530999999999999</v>
      </c>
      <c r="E9" s="212">
        <f t="shared" si="4"/>
        <v>18.686</v>
      </c>
      <c r="F9" s="202">
        <f t="shared" si="5"/>
        <v>0.41983303007599271</v>
      </c>
      <c r="G9" s="216">
        <f t="shared" ref="G9" si="12">HLOOKUP(G$2,$21:$37,$A28,0)</f>
        <v>20.085999999999999</v>
      </c>
      <c r="H9" s="202">
        <f t="shared" si="7"/>
        <v>0.32087025789106849</v>
      </c>
      <c r="I9" s="7"/>
      <c r="J9" s="216">
        <f t="shared" si="0"/>
        <v>55.707999999999998</v>
      </c>
      <c r="K9" s="212">
        <f t="shared" si="1"/>
        <v>81.043000000000006</v>
      </c>
      <c r="L9" s="202">
        <f t="shared" si="2"/>
        <v>0.4547820779780285</v>
      </c>
    </row>
    <row r="10" spans="2:12" ht="16">
      <c r="B10" s="4" t="s">
        <v>188</v>
      </c>
      <c r="C10" s="4" t="s">
        <v>418</v>
      </c>
      <c r="D10" s="29">
        <f t="shared" si="3"/>
        <v>17.343</v>
      </c>
      <c r="E10" s="29">
        <f t="shared" si="4"/>
        <v>10.478</v>
      </c>
      <c r="F10" s="22">
        <f t="shared" si="5"/>
        <v>0.65518228669593448</v>
      </c>
      <c r="G10" s="217">
        <f t="shared" ref="G10" si="13">HLOOKUP(G$2,$21:$37,$A29,0)</f>
        <v>11.635</v>
      </c>
      <c r="H10" s="22">
        <f t="shared" si="7"/>
        <v>0.49058874086807047</v>
      </c>
      <c r="I10" s="6"/>
      <c r="J10" s="217">
        <f t="shared" si="0"/>
        <v>34.695</v>
      </c>
      <c r="K10" s="29">
        <f t="shared" si="1"/>
        <v>47.777999999999999</v>
      </c>
      <c r="L10" s="22">
        <f t="shared" si="2"/>
        <v>0.3770860354517942</v>
      </c>
    </row>
    <row r="11" spans="2:12" ht="16">
      <c r="B11" s="4" t="s">
        <v>189</v>
      </c>
      <c r="C11" s="4" t="s">
        <v>157</v>
      </c>
      <c r="D11" s="29">
        <f t="shared" si="3"/>
        <v>9.1379999999999999</v>
      </c>
      <c r="E11" s="29">
        <f t="shared" si="4"/>
        <v>8.2080000000000002</v>
      </c>
      <c r="F11" s="22">
        <f t="shared" si="5"/>
        <v>0.11330409356725135</v>
      </c>
      <c r="G11" s="217">
        <f t="shared" ref="G11" si="14">HLOOKUP(G$2,$21:$37,$A30,0)</f>
        <v>8.4510000000000005</v>
      </c>
      <c r="H11" s="22">
        <f t="shared" si="7"/>
        <v>8.1292154774582848E-2</v>
      </c>
      <c r="I11" s="6"/>
      <c r="J11" s="217">
        <f t="shared" si="0"/>
        <v>20.913</v>
      </c>
      <c r="K11" s="29">
        <f t="shared" si="1"/>
        <v>33.265000000000001</v>
      </c>
      <c r="L11" s="22">
        <f t="shared" si="2"/>
        <v>0.59063740257256248</v>
      </c>
    </row>
    <row r="12" spans="2:12" ht="34.5">
      <c r="B12" s="201" t="s">
        <v>198</v>
      </c>
      <c r="C12" s="201" t="s">
        <v>197</v>
      </c>
      <c r="D12" s="212">
        <f t="shared" si="3"/>
        <v>1.3939999999999999</v>
      </c>
      <c r="E12" s="212">
        <f t="shared" si="4"/>
        <v>0.27639999999999998</v>
      </c>
      <c r="F12" s="202">
        <f t="shared" si="5"/>
        <v>4.0434153400868311</v>
      </c>
      <c r="G12" s="216">
        <f t="shared" ref="G12" si="15">HLOOKUP(G$2,$21:$37,$A31,0)</f>
        <v>1.2729999999999999</v>
      </c>
      <c r="H12" s="202">
        <f t="shared" si="7"/>
        <v>9.5051060487038486E-2</v>
      </c>
      <c r="I12" s="3"/>
      <c r="J12" s="216">
        <f t="shared" si="0"/>
        <v>1.9649999999999999</v>
      </c>
      <c r="K12" s="212">
        <f t="shared" si="1"/>
        <v>2.4283999999999999</v>
      </c>
      <c r="L12" s="202">
        <f t="shared" si="2"/>
        <v>0.23582697201017822</v>
      </c>
    </row>
    <row r="13" spans="2:12" ht="16">
      <c r="B13" s="4" t="s">
        <v>188</v>
      </c>
      <c r="C13" s="4" t="s">
        <v>418</v>
      </c>
      <c r="D13" s="29">
        <f t="shared" si="3"/>
        <v>0.69899999999999995</v>
      </c>
      <c r="E13" s="29">
        <f t="shared" si="4"/>
        <v>6.3700000000000007E-2</v>
      </c>
      <c r="F13" s="22">
        <f t="shared" si="5"/>
        <v>9.9733124018838293</v>
      </c>
      <c r="G13" s="217">
        <f t="shared" ref="G13" si="16">HLOOKUP(G$2,$21:$37,$A32,0)</f>
        <v>0.98199999999999998</v>
      </c>
      <c r="H13" s="22">
        <f t="shared" si="7"/>
        <v>-0.28818737270875772</v>
      </c>
      <c r="I13" s="6"/>
      <c r="J13" s="217">
        <f t="shared" si="0"/>
        <v>1.0649999999999999</v>
      </c>
      <c r="K13" s="29">
        <f t="shared" si="1"/>
        <v>1.3557000000000001</v>
      </c>
      <c r="L13" s="22">
        <f t="shared" si="2"/>
        <v>0.2729577464788735</v>
      </c>
    </row>
    <row r="14" spans="2:12" ht="16">
      <c r="B14" s="4" t="s">
        <v>189</v>
      </c>
      <c r="C14" s="4" t="s">
        <v>157</v>
      </c>
      <c r="D14" s="29">
        <f>HLOOKUP(D$2,$21:$37,$A33,0)</f>
        <v>0.69599999999999995</v>
      </c>
      <c r="E14" s="29">
        <f t="shared" si="4"/>
        <v>0.2127</v>
      </c>
      <c r="F14" s="22">
        <f t="shared" si="5"/>
        <v>2.2722143864598023</v>
      </c>
      <c r="G14" s="217">
        <f t="shared" ref="G14" si="17">HLOOKUP(G$2,$21:$37,$A33,0)</f>
        <v>0.29099999999999998</v>
      </c>
      <c r="H14" s="22">
        <f t="shared" si="7"/>
        <v>1.3917525773195876</v>
      </c>
      <c r="I14" s="27"/>
      <c r="J14" s="217">
        <f t="shared" si="0"/>
        <v>0.89</v>
      </c>
      <c r="K14" s="29">
        <f t="shared" si="1"/>
        <v>1.0727</v>
      </c>
      <c r="L14" s="22">
        <f t="shared" si="2"/>
        <v>0.20528089887640455</v>
      </c>
    </row>
    <row r="15" spans="2:12" ht="23.5" thickBot="1">
      <c r="B15" s="201" t="s">
        <v>199</v>
      </c>
      <c r="C15" s="201" t="s">
        <v>200</v>
      </c>
      <c r="D15" s="212">
        <f t="shared" si="3"/>
        <v>0.29199999999999998</v>
      </c>
      <c r="E15" s="212">
        <f t="shared" si="4"/>
        <v>0.49099999999999999</v>
      </c>
      <c r="F15" s="202">
        <f t="shared" si="5"/>
        <v>-0.40529531568228105</v>
      </c>
      <c r="G15" s="216">
        <f t="shared" ref="G15" si="18">HLOOKUP(G$2,$21:$37,$A34,0)</f>
        <v>0.28799999999999998</v>
      </c>
      <c r="H15" s="202">
        <f t="shared" si="7"/>
        <v>1.388888888888884E-2</v>
      </c>
      <c r="I15" s="28"/>
      <c r="J15" s="216">
        <f t="shared" si="0"/>
        <v>2.1510000000000002</v>
      </c>
      <c r="K15" s="212">
        <f t="shared" si="1"/>
        <v>1.5740000000000001</v>
      </c>
      <c r="L15" s="202">
        <f t="shared" si="2"/>
        <v>-0.26824732682473273</v>
      </c>
    </row>
    <row r="16" spans="2:12" ht="16">
      <c r="B16" s="203" t="s">
        <v>192</v>
      </c>
      <c r="C16" s="203" t="s">
        <v>160</v>
      </c>
      <c r="D16" s="213">
        <f t="shared" si="3"/>
        <v>50.379000000000005</v>
      </c>
      <c r="E16" s="213">
        <f t="shared" si="4"/>
        <v>38.972799999999999</v>
      </c>
      <c r="F16" s="204">
        <f t="shared" si="5"/>
        <v>0.29267078577879979</v>
      </c>
      <c r="G16" s="218">
        <f t="shared" ref="G16" si="19">HLOOKUP(G$2,$21:$37,$A35,0)</f>
        <v>47.003</v>
      </c>
      <c r="H16" s="204">
        <f t="shared" si="7"/>
        <v>7.1825202646639719E-2</v>
      </c>
      <c r="I16" s="7"/>
      <c r="J16" s="218">
        <f t="shared" si="0"/>
        <v>141.809</v>
      </c>
      <c r="K16" s="213">
        <f t="shared" si="1"/>
        <v>180.11579999999998</v>
      </c>
      <c r="L16" s="204">
        <f t="shared" si="2"/>
        <v>0.27012954043819493</v>
      </c>
    </row>
    <row r="17" spans="1:31" ht="16">
      <c r="B17" s="205" t="s">
        <v>188</v>
      </c>
      <c r="C17" s="206" t="s">
        <v>418</v>
      </c>
      <c r="D17" s="214">
        <f t="shared" si="3"/>
        <v>33.649000000000001</v>
      </c>
      <c r="E17" s="214">
        <f t="shared" si="4"/>
        <v>24.043099999999999</v>
      </c>
      <c r="F17" s="207">
        <f t="shared" si="5"/>
        <v>0.39952834701016093</v>
      </c>
      <c r="G17" s="219">
        <f t="shared" ref="G17" si="20">HLOOKUP(G$2,$21:$37,$A36,0)</f>
        <v>30.729999999999997</v>
      </c>
      <c r="H17" s="207">
        <f t="shared" si="7"/>
        <v>9.4988610478360158E-2</v>
      </c>
      <c r="I17" s="8"/>
      <c r="J17" s="219">
        <f t="shared" si="0"/>
        <v>87.429000000000002</v>
      </c>
      <c r="K17" s="214">
        <f t="shared" si="1"/>
        <v>117.0581</v>
      </c>
      <c r="L17" s="207">
        <f t="shared" si="2"/>
        <v>0.33889327339898645</v>
      </c>
    </row>
    <row r="18" spans="1:31" ht="16">
      <c r="B18" s="208" t="s">
        <v>189</v>
      </c>
      <c r="C18" s="209" t="s">
        <v>157</v>
      </c>
      <c r="D18" s="215">
        <f t="shared" si="3"/>
        <v>16.73</v>
      </c>
      <c r="E18" s="215">
        <f t="shared" si="4"/>
        <v>14.9297</v>
      </c>
      <c r="F18" s="210">
        <f t="shared" si="5"/>
        <v>0.12058514236722773</v>
      </c>
      <c r="G18" s="220">
        <f t="shared" ref="G18" si="21">HLOOKUP(G$2,$21:$37,$A37,0)</f>
        <v>16.273</v>
      </c>
      <c r="H18" s="210">
        <f t="shared" si="7"/>
        <v>2.8083328212376468E-2</v>
      </c>
      <c r="I18" s="26"/>
      <c r="J18" s="220">
        <f t="shared" si="0"/>
        <v>54.370000000000005</v>
      </c>
      <c r="K18" s="215">
        <f t="shared" si="1"/>
        <v>63.057699999999997</v>
      </c>
      <c r="L18" s="210">
        <f t="shared" si="2"/>
        <v>0.15978848629759046</v>
      </c>
    </row>
    <row r="20" spans="1:31" s="183" customFormat="1" ht="13.5" thickBot="1">
      <c r="B20" s="183" t="s">
        <v>352</v>
      </c>
    </row>
    <row r="21" spans="1:31">
      <c r="B21" s="64" t="s">
        <v>323</v>
      </c>
      <c r="C21" s="114" t="s">
        <v>0</v>
      </c>
      <c r="D21" s="115" t="s">
        <v>1</v>
      </c>
      <c r="E21" s="115" t="s">
        <v>2</v>
      </c>
      <c r="F21" s="115" t="s">
        <v>3</v>
      </c>
      <c r="G21" s="40" t="s">
        <v>4</v>
      </c>
      <c r="H21" s="41" t="s">
        <v>6</v>
      </c>
      <c r="I21" s="41" t="s">
        <v>8</v>
      </c>
      <c r="J21" s="41" t="s">
        <v>9</v>
      </c>
      <c r="K21" s="40" t="s">
        <v>10</v>
      </c>
      <c r="L21" s="41" t="s">
        <v>11</v>
      </c>
      <c r="M21" s="41" t="s">
        <v>12</v>
      </c>
      <c r="N21" s="41" t="s">
        <v>13</v>
      </c>
      <c r="O21" s="40" t="s">
        <v>15</v>
      </c>
      <c r="P21" s="41" t="s">
        <v>16</v>
      </c>
      <c r="Q21" s="41" t="s">
        <v>17</v>
      </c>
      <c r="R21" s="41" t="s">
        <v>18</v>
      </c>
      <c r="S21" s="40" t="s">
        <v>19</v>
      </c>
      <c r="T21" s="41" t="s">
        <v>20</v>
      </c>
      <c r="U21" s="41" t="s">
        <v>21</v>
      </c>
      <c r="V21" s="41" t="s">
        <v>22</v>
      </c>
      <c r="W21" s="40" t="s">
        <v>23</v>
      </c>
      <c r="X21" s="41" t="s">
        <v>24</v>
      </c>
      <c r="Y21" s="41" t="s">
        <v>25</v>
      </c>
      <c r="Z21" s="41" t="s">
        <v>26</v>
      </c>
      <c r="AA21" s="114" t="s">
        <v>27</v>
      </c>
      <c r="AB21" s="115" t="s">
        <v>28</v>
      </c>
      <c r="AC21" s="115" t="s">
        <v>113</v>
      </c>
      <c r="AD21" s="801" t="s">
        <v>312</v>
      </c>
      <c r="AE21" s="114" t="s">
        <v>411</v>
      </c>
    </row>
    <row r="22" spans="1:31">
      <c r="A22" s="888">
        <v>2</v>
      </c>
      <c r="B22" s="73" t="s">
        <v>342</v>
      </c>
      <c r="C22" s="127">
        <v>5.87</v>
      </c>
      <c r="D22" s="128">
        <v>5.78</v>
      </c>
      <c r="E22" s="128">
        <v>4.45</v>
      </c>
      <c r="F22" s="129">
        <v>4.8009999999999975</v>
      </c>
      <c r="G22" s="130">
        <v>5.47</v>
      </c>
      <c r="H22" s="131">
        <v>6.28</v>
      </c>
      <c r="I22" s="131">
        <v>5.56</v>
      </c>
      <c r="J22" s="131">
        <v>7.7550000000000017</v>
      </c>
      <c r="K22" s="130">
        <v>7.02</v>
      </c>
      <c r="L22" s="131">
        <v>10.39</v>
      </c>
      <c r="M22" s="131">
        <v>9.0876030000000014</v>
      </c>
      <c r="N22" s="131">
        <v>10.284396999999995</v>
      </c>
      <c r="O22" s="130">
        <v>9.2010000000000005</v>
      </c>
      <c r="P22" s="131">
        <v>5.8106259999999992</v>
      </c>
      <c r="Q22" s="131">
        <v>8.1809920000000016</v>
      </c>
      <c r="R22" s="131">
        <v>9.7433820000000004</v>
      </c>
      <c r="S22" s="130">
        <v>9.207414</v>
      </c>
      <c r="T22" s="131">
        <v>16.788585999999999</v>
      </c>
      <c r="U22" s="131">
        <v>10.722381</v>
      </c>
      <c r="V22" s="131">
        <v>10.171329000000002</v>
      </c>
      <c r="W22" s="130">
        <v>20.5</v>
      </c>
      <c r="X22" s="131">
        <v>17.100000000000001</v>
      </c>
      <c r="Y22" s="131">
        <v>15.5</v>
      </c>
      <c r="Z22" s="131">
        <v>21.042000000000002</v>
      </c>
      <c r="AA22" s="802">
        <f>IS_Quarterly!BO27</f>
        <v>18.351500000000001</v>
      </c>
      <c r="AB22" s="131">
        <f>IS_Quarterly!BR27</f>
        <v>21.957000000000001</v>
      </c>
      <c r="AC22" s="131">
        <f>IS_Quarterly!BU27</f>
        <v>25.825000000000003</v>
      </c>
      <c r="AD22" s="803">
        <f>IS_Quarterly!BX27</f>
        <v>23.844000000000001</v>
      </c>
      <c r="AE22" s="802">
        <f>IS_Quarterly!CA27</f>
        <v>20.800999999999998</v>
      </c>
    </row>
    <row r="23" spans="1:31">
      <c r="A23" s="888">
        <v>3</v>
      </c>
      <c r="B23" s="74" t="s">
        <v>343</v>
      </c>
      <c r="C23" s="132">
        <v>4.32</v>
      </c>
      <c r="D23" s="133">
        <v>3.7</v>
      </c>
      <c r="E23" s="133">
        <v>2.56</v>
      </c>
      <c r="F23" s="134">
        <v>3.22</v>
      </c>
      <c r="G23" s="135">
        <v>3.47</v>
      </c>
      <c r="H23" s="136">
        <v>4.26</v>
      </c>
      <c r="I23" s="136">
        <v>2.95</v>
      </c>
      <c r="J23" s="136">
        <v>4.1390000000000002</v>
      </c>
      <c r="K23" s="135">
        <v>3.8519999999999999</v>
      </c>
      <c r="L23" s="136">
        <v>4.9309999999999992</v>
      </c>
      <c r="M23" s="136">
        <v>5.0030530000000013</v>
      </c>
      <c r="N23" s="136">
        <v>5.8639469999999978</v>
      </c>
      <c r="O23" s="135">
        <v>5.63</v>
      </c>
      <c r="P23" s="136">
        <v>2.5627529999999998</v>
      </c>
      <c r="Q23" s="136">
        <v>5.5278900000000002</v>
      </c>
      <c r="R23" s="136">
        <v>6.8383570000000011</v>
      </c>
      <c r="S23" s="135">
        <v>6.2937719999999997</v>
      </c>
      <c r="T23" s="136">
        <v>13.044847000000001</v>
      </c>
      <c r="U23" s="136">
        <v>8.633381</v>
      </c>
      <c r="V23" s="136">
        <v>8.5910000000000011</v>
      </c>
      <c r="W23" s="135">
        <v>8.6999999999999993</v>
      </c>
      <c r="X23" s="136">
        <v>9.4</v>
      </c>
      <c r="Y23" s="136">
        <v>11.5</v>
      </c>
      <c r="Z23" s="136">
        <v>14.7</v>
      </c>
      <c r="AA23" s="804">
        <f>IS_Quarterly!BO28</f>
        <v>12.4595</v>
      </c>
      <c r="AB23" s="136">
        <f>IS_Quarterly!BR28</f>
        <v>16.306000000000001</v>
      </c>
      <c r="AC23" s="136">
        <f>IS_Quarterly!BU28</f>
        <v>17.78</v>
      </c>
      <c r="AD23" s="805">
        <f>IS_Quarterly!BX28</f>
        <v>16.61</v>
      </c>
      <c r="AE23" s="804">
        <f>IS_Quarterly!CA28</f>
        <v>14.266999999999999</v>
      </c>
    </row>
    <row r="24" spans="1:31">
      <c r="A24" s="888">
        <v>4</v>
      </c>
      <c r="B24" s="74" t="s">
        <v>344</v>
      </c>
      <c r="C24" s="132">
        <v>1.55</v>
      </c>
      <c r="D24" s="133">
        <v>2.08</v>
      </c>
      <c r="E24" s="133">
        <v>1.89</v>
      </c>
      <c r="F24" s="134">
        <v>1.5820000000000005</v>
      </c>
      <c r="G24" s="135">
        <v>2</v>
      </c>
      <c r="H24" s="136">
        <v>2.02</v>
      </c>
      <c r="I24" s="136">
        <v>2.61</v>
      </c>
      <c r="J24" s="136">
        <v>3.616000000000001</v>
      </c>
      <c r="K24" s="135">
        <v>3.1680000000000001</v>
      </c>
      <c r="L24" s="136">
        <v>5.4590000000000005</v>
      </c>
      <c r="M24" s="136">
        <v>4.0845500000000001</v>
      </c>
      <c r="N24" s="136">
        <v>4.4214499999999983</v>
      </c>
      <c r="O24" s="135">
        <v>3.5710000000000002</v>
      </c>
      <c r="P24" s="136">
        <v>3.2478729999999998</v>
      </c>
      <c r="Q24" s="136">
        <v>2.653102000000001</v>
      </c>
      <c r="R24" s="136">
        <v>2.9050249999999997</v>
      </c>
      <c r="S24" s="135">
        <v>2.9136419999999998</v>
      </c>
      <c r="T24" s="136">
        <v>3.7440289999999998</v>
      </c>
      <c r="U24" s="136">
        <v>2.089</v>
      </c>
      <c r="V24" s="136">
        <v>1.5803290000000003</v>
      </c>
      <c r="W24" s="135">
        <v>11.8</v>
      </c>
      <c r="X24" s="136">
        <v>7.8</v>
      </c>
      <c r="Y24" s="136">
        <v>4</v>
      </c>
      <c r="Z24" s="136">
        <v>6.3420000000000023</v>
      </c>
      <c r="AA24" s="804">
        <f>IS_Quarterly!BO29</f>
        <v>5.8920000000000003</v>
      </c>
      <c r="AB24" s="136">
        <f>IS_Quarterly!BR29</f>
        <v>5.6509999999999998</v>
      </c>
      <c r="AC24" s="136">
        <f>IS_Quarterly!BU29</f>
        <v>8.0449999999999999</v>
      </c>
      <c r="AD24" s="805">
        <f>IS_Quarterly!BX29</f>
        <v>7.234</v>
      </c>
      <c r="AE24" s="804">
        <f>IS_Quarterly!CA29</f>
        <v>6.5339999999999998</v>
      </c>
    </row>
    <row r="25" spans="1:31">
      <c r="A25" s="888">
        <v>5</v>
      </c>
      <c r="B25" s="73" t="s">
        <v>345</v>
      </c>
      <c r="C25" s="127">
        <v>0.62</v>
      </c>
      <c r="D25" s="128">
        <v>1.01</v>
      </c>
      <c r="E25" s="128">
        <v>1.1499999999999999</v>
      </c>
      <c r="F25" s="129">
        <v>1.0980000000000003</v>
      </c>
      <c r="G25" s="130">
        <v>1</v>
      </c>
      <c r="H25" s="131">
        <v>1.17</v>
      </c>
      <c r="I25" s="131">
        <v>1.46</v>
      </c>
      <c r="J25" s="131">
        <v>1.7380000000000004</v>
      </c>
      <c r="K25" s="130">
        <v>2.0009999999999999</v>
      </c>
      <c r="L25" s="131">
        <v>1.9289999999999998</v>
      </c>
      <c r="M25" s="131">
        <v>1.1307049999999998</v>
      </c>
      <c r="N25" s="131">
        <v>1.5242950000000004</v>
      </c>
      <c r="O25" s="130">
        <v>1.415</v>
      </c>
      <c r="P25" s="131">
        <v>0.74102899999999994</v>
      </c>
      <c r="Q25" s="131">
        <v>1.1777700000000002</v>
      </c>
      <c r="R25" s="131">
        <v>1.0562009999999999</v>
      </c>
      <c r="S25" s="130">
        <v>1.788149</v>
      </c>
      <c r="T25" s="131">
        <v>1.4928510000000002</v>
      </c>
      <c r="U25" s="131">
        <v>1.9449350000000001</v>
      </c>
      <c r="V25" s="131">
        <v>2.0170000000000003</v>
      </c>
      <c r="W25" s="130">
        <v>2</v>
      </c>
      <c r="X25" s="131">
        <v>2.2999999999999998</v>
      </c>
      <c r="Y25" s="131">
        <v>1.5</v>
      </c>
      <c r="Z25" s="131">
        <v>2.0430000000000001</v>
      </c>
      <c r="AA25" s="802">
        <f>IS_Quarterly!BO30</f>
        <v>1.1678999999999999</v>
      </c>
      <c r="AB25" s="131">
        <f>IS_Quarterly!BR30</f>
        <v>1.532</v>
      </c>
      <c r="AC25" s="131">
        <f>IS_Quarterly!BU30</f>
        <v>0.88100000000000001</v>
      </c>
      <c r="AD25" s="803">
        <f>IS_Quarterly!BX30</f>
        <v>1.5119999999999998</v>
      </c>
      <c r="AE25" s="802">
        <f>IS_Quarterly!CA30</f>
        <v>1.4100000000000001</v>
      </c>
    </row>
    <row r="26" spans="1:31">
      <c r="A26" s="888">
        <v>6</v>
      </c>
      <c r="B26" s="74" t="s">
        <v>343</v>
      </c>
      <c r="C26" s="132">
        <v>0.56999999999999995</v>
      </c>
      <c r="D26" s="133">
        <v>0.91</v>
      </c>
      <c r="E26" s="133">
        <v>0.69</v>
      </c>
      <c r="F26" s="134">
        <v>0.83400000000000007</v>
      </c>
      <c r="G26" s="135">
        <v>0.63</v>
      </c>
      <c r="H26" s="136">
        <v>0.76</v>
      </c>
      <c r="I26" s="136">
        <v>1.1100000000000001</v>
      </c>
      <c r="J26" s="136">
        <v>1.4360000000000002</v>
      </c>
      <c r="K26" s="135">
        <v>1.7</v>
      </c>
      <c r="L26" s="136">
        <v>1.5559999999999998</v>
      </c>
      <c r="M26" s="136">
        <v>0.87579599999999957</v>
      </c>
      <c r="N26" s="136">
        <v>1.2802040000000006</v>
      </c>
      <c r="O26" s="135">
        <v>1.292</v>
      </c>
      <c r="P26" s="136">
        <v>0.40275599999999989</v>
      </c>
      <c r="Q26" s="136">
        <v>0.88955200000000012</v>
      </c>
      <c r="R26" s="136">
        <v>0.973692</v>
      </c>
      <c r="S26" s="135">
        <v>1.6153310000000001</v>
      </c>
      <c r="T26" s="136">
        <v>1.1492799999999999</v>
      </c>
      <c r="U26" s="136">
        <v>1.802389</v>
      </c>
      <c r="V26" s="136">
        <v>1.8540000000000003</v>
      </c>
      <c r="W26" s="135">
        <v>1.9</v>
      </c>
      <c r="X26" s="136">
        <v>2.1</v>
      </c>
      <c r="Y26" s="136">
        <v>1.4</v>
      </c>
      <c r="Z26" s="136">
        <v>1.9690000000000001</v>
      </c>
      <c r="AA26" s="804">
        <f>IS_Quarterly!BO31</f>
        <v>1.0419</v>
      </c>
      <c r="AB26" s="136">
        <f>IS_Quarterly!BR31</f>
        <v>1.407</v>
      </c>
      <c r="AC26" s="136">
        <f>IS_Quarterly!BU31</f>
        <v>0.81699999999999995</v>
      </c>
      <c r="AD26" s="805">
        <f>IS_Quarterly!BX31</f>
        <v>1.5029999999999999</v>
      </c>
      <c r="AE26" s="804">
        <f>IS_Quarterly!CA31</f>
        <v>1.34</v>
      </c>
    </row>
    <row r="27" spans="1:31">
      <c r="A27" s="888">
        <v>7</v>
      </c>
      <c r="B27" s="74" t="s">
        <v>344</v>
      </c>
      <c r="C27" s="132">
        <v>0.05</v>
      </c>
      <c r="D27" s="133">
        <v>0.1</v>
      </c>
      <c r="E27" s="133">
        <v>0.46</v>
      </c>
      <c r="F27" s="134">
        <v>0.25999999999999995</v>
      </c>
      <c r="G27" s="135">
        <v>0.37</v>
      </c>
      <c r="H27" s="136">
        <v>0.42</v>
      </c>
      <c r="I27" s="136">
        <v>0.35</v>
      </c>
      <c r="J27" s="136">
        <v>0.29199999999999993</v>
      </c>
      <c r="K27" s="135">
        <v>0.30099999999999999</v>
      </c>
      <c r="L27" s="136">
        <v>0.37300000000000005</v>
      </c>
      <c r="M27" s="136">
        <v>0.2</v>
      </c>
      <c r="N27" s="136">
        <v>0.3</v>
      </c>
      <c r="O27" s="135">
        <v>0.123</v>
      </c>
      <c r="P27" s="136">
        <v>0.33827299999999999</v>
      </c>
      <c r="Q27" s="136">
        <v>0.28821800000000003</v>
      </c>
      <c r="R27" s="136">
        <v>8.2508999999999943E-2</v>
      </c>
      <c r="S27" s="135">
        <v>0.172818</v>
      </c>
      <c r="T27" s="136">
        <v>0.34363599999999994</v>
      </c>
      <c r="U27" s="136">
        <v>0.14254600000000009</v>
      </c>
      <c r="V27" s="136">
        <v>0.16299999999999995</v>
      </c>
      <c r="W27" s="135">
        <v>0.1</v>
      </c>
      <c r="X27" s="136">
        <v>0.2</v>
      </c>
      <c r="Y27" s="136">
        <v>0.1</v>
      </c>
      <c r="Z27" s="136">
        <v>7.4000000000000066E-2</v>
      </c>
      <c r="AA27" s="804">
        <f>IS_Quarterly!BO32</f>
        <v>0.126</v>
      </c>
      <c r="AB27" s="136">
        <f>IS_Quarterly!BR32</f>
        <v>0.125</v>
      </c>
      <c r="AC27" s="136">
        <f>IS_Quarterly!BU32</f>
        <v>6.4000000000000001E-2</v>
      </c>
      <c r="AD27" s="805">
        <f>IS_Quarterly!BX32</f>
        <v>8.9999999999999993E-3</v>
      </c>
      <c r="AE27" s="804">
        <f>IS_Quarterly!CA32</f>
        <v>7.0000000000000007E-2</v>
      </c>
    </row>
    <row r="28" spans="1:31">
      <c r="A28" s="888">
        <v>8</v>
      </c>
      <c r="B28" s="73" t="s">
        <v>346</v>
      </c>
      <c r="C28" s="127">
        <v>1.92</v>
      </c>
      <c r="D28" s="128">
        <v>2.78</v>
      </c>
      <c r="E28" s="128">
        <v>2.73</v>
      </c>
      <c r="F28" s="129">
        <v>1.797000000000001</v>
      </c>
      <c r="G28" s="130">
        <v>3.08</v>
      </c>
      <c r="H28" s="131">
        <v>3.62</v>
      </c>
      <c r="I28" s="131">
        <v>4.2699999999999996</v>
      </c>
      <c r="J28" s="131">
        <v>4.6946000000000012</v>
      </c>
      <c r="K28" s="130">
        <v>6.6509999999999998</v>
      </c>
      <c r="L28" s="131">
        <v>8.3460000000000001</v>
      </c>
      <c r="M28" s="131">
        <v>10.034600000000001</v>
      </c>
      <c r="N28" s="131">
        <v>9.9734000000000016</v>
      </c>
      <c r="O28" s="130">
        <v>10.49</v>
      </c>
      <c r="P28" s="131">
        <v>7.5814890000000004</v>
      </c>
      <c r="Q28" s="131">
        <v>9.8859439999999985</v>
      </c>
      <c r="R28" s="131">
        <v>9.7895670000000017</v>
      </c>
      <c r="S28" s="130">
        <v>10.10093</v>
      </c>
      <c r="T28" s="131">
        <v>11.03007</v>
      </c>
      <c r="U28" s="131">
        <v>11.527940999999998</v>
      </c>
      <c r="V28" s="131">
        <v>12.658999999999999</v>
      </c>
      <c r="W28" s="130">
        <v>11.8</v>
      </c>
      <c r="X28" s="131">
        <v>12</v>
      </c>
      <c r="Y28" s="131">
        <v>15.3</v>
      </c>
      <c r="Z28" s="131">
        <v>16.608000000000001</v>
      </c>
      <c r="AA28" s="802">
        <f>IS_Quarterly!BO33</f>
        <v>18.686</v>
      </c>
      <c r="AB28" s="131">
        <f>IS_Quarterly!BR33</f>
        <v>21.773000000000003</v>
      </c>
      <c r="AC28" s="131">
        <f>IS_Quarterly!BU33</f>
        <v>20.497999999999998</v>
      </c>
      <c r="AD28" s="803">
        <f>IS_Quarterly!BX33</f>
        <v>20.085999999999999</v>
      </c>
      <c r="AE28" s="802">
        <f>IS_Quarterly!CA33</f>
        <v>26.530999999999999</v>
      </c>
    </row>
    <row r="29" spans="1:31">
      <c r="A29" s="888">
        <v>9</v>
      </c>
      <c r="B29" s="74" t="s">
        <v>343</v>
      </c>
      <c r="C29" s="132">
        <v>1.35</v>
      </c>
      <c r="D29" s="133">
        <v>2.08</v>
      </c>
      <c r="E29" s="133">
        <v>1.93</v>
      </c>
      <c r="F29" s="134">
        <v>0.87400000000000033</v>
      </c>
      <c r="G29" s="135">
        <v>1.95</v>
      </c>
      <c r="H29" s="136">
        <v>2.25</v>
      </c>
      <c r="I29" s="136">
        <v>2.12</v>
      </c>
      <c r="J29" s="136">
        <v>1.5065999999999997</v>
      </c>
      <c r="K29" s="135">
        <v>2.6219999999999999</v>
      </c>
      <c r="L29" s="136">
        <v>3.5940000000000003</v>
      </c>
      <c r="M29" s="136">
        <v>4.829669</v>
      </c>
      <c r="N29" s="136">
        <v>3.5973310000000014</v>
      </c>
      <c r="O29" s="135">
        <v>5.48</v>
      </c>
      <c r="P29" s="136">
        <v>2.1603789999999998</v>
      </c>
      <c r="Q29" s="136">
        <v>4.5359030000000002</v>
      </c>
      <c r="R29" s="136">
        <v>4.809718000000001</v>
      </c>
      <c r="S29" s="135">
        <v>5.6347199999999997</v>
      </c>
      <c r="T29" s="136">
        <v>6.056381</v>
      </c>
      <c r="U29" s="136">
        <v>7.0518989999999988</v>
      </c>
      <c r="V29" s="136">
        <v>7.9830000000000005</v>
      </c>
      <c r="W29" s="135">
        <v>8.3000000000000007</v>
      </c>
      <c r="X29" s="136">
        <v>7.5</v>
      </c>
      <c r="Y29" s="136">
        <v>9.8000000000000007</v>
      </c>
      <c r="Z29" s="136">
        <v>9.0950000000000006</v>
      </c>
      <c r="AA29" s="804">
        <f>IS_Quarterly!BO34</f>
        <v>10.478</v>
      </c>
      <c r="AB29" s="136">
        <f>IS_Quarterly!BR34</f>
        <v>13.505000000000001</v>
      </c>
      <c r="AC29" s="136">
        <f>IS_Quarterly!BU34</f>
        <v>12.16</v>
      </c>
      <c r="AD29" s="805">
        <f>IS_Quarterly!BX34</f>
        <v>11.635</v>
      </c>
      <c r="AE29" s="804">
        <f>IS_Quarterly!CA34</f>
        <v>17.343</v>
      </c>
    </row>
    <row r="30" spans="1:31">
      <c r="A30" s="888">
        <v>10</v>
      </c>
      <c r="B30" s="74" t="s">
        <v>344</v>
      </c>
      <c r="C30" s="132">
        <v>0.56999999999999995</v>
      </c>
      <c r="D30" s="133">
        <v>0.7</v>
      </c>
      <c r="E30" s="133">
        <v>0.8</v>
      </c>
      <c r="F30" s="134">
        <v>0.92300000000000004</v>
      </c>
      <c r="G30" s="135">
        <v>1.1399999999999999</v>
      </c>
      <c r="H30" s="136">
        <v>1.36</v>
      </c>
      <c r="I30" s="136">
        <v>2.15</v>
      </c>
      <c r="J30" s="136">
        <v>3.1880000000000002</v>
      </c>
      <c r="K30" s="135">
        <v>4.0289999999999999</v>
      </c>
      <c r="L30" s="136">
        <v>4.7520000000000007</v>
      </c>
      <c r="M30" s="136">
        <v>5.2049310000000002</v>
      </c>
      <c r="N30" s="136">
        <v>6.3760689999999975</v>
      </c>
      <c r="O30" s="135">
        <v>5.01</v>
      </c>
      <c r="P30" s="136">
        <v>5.4211100000000005</v>
      </c>
      <c r="Q30" s="136">
        <v>5.3500409999999992</v>
      </c>
      <c r="R30" s="136">
        <v>4.9798489999999997</v>
      </c>
      <c r="S30" s="135">
        <v>4.4662100000000002</v>
      </c>
      <c r="T30" s="136">
        <v>4.9737480000000005</v>
      </c>
      <c r="U30" s="136">
        <v>4.4760419999999996</v>
      </c>
      <c r="V30" s="136">
        <v>4.6759999999999984</v>
      </c>
      <c r="W30" s="135">
        <v>3.5</v>
      </c>
      <c r="X30" s="136">
        <v>4.4000000000000004</v>
      </c>
      <c r="Y30" s="136">
        <v>5.5</v>
      </c>
      <c r="Z30" s="136">
        <v>7.5129999999999999</v>
      </c>
      <c r="AA30" s="804">
        <f>IS_Quarterly!BO35</f>
        <v>8.2080000000000002</v>
      </c>
      <c r="AB30" s="136">
        <f>IS_Quarterly!BR35</f>
        <v>8.2680000000000007</v>
      </c>
      <c r="AC30" s="136">
        <f>IS_Quarterly!BU35</f>
        <v>8.3379999999999992</v>
      </c>
      <c r="AD30" s="805">
        <f>IS_Quarterly!BX35</f>
        <v>8.4510000000000005</v>
      </c>
      <c r="AE30" s="804">
        <f>IS_Quarterly!CA35</f>
        <v>9.1379999999999999</v>
      </c>
    </row>
    <row r="31" spans="1:31" ht="26">
      <c r="A31" s="888">
        <v>11</v>
      </c>
      <c r="B31" s="73" t="s">
        <v>347</v>
      </c>
      <c r="C31" s="127">
        <v>0.21</v>
      </c>
      <c r="D31" s="128">
        <v>0.14000000000000001</v>
      </c>
      <c r="E31" s="128">
        <v>0.19</v>
      </c>
      <c r="F31" s="129">
        <v>0.31799999999999995</v>
      </c>
      <c r="G31" s="130">
        <v>0.28000000000000003</v>
      </c>
      <c r="H31" s="131">
        <v>0.38</v>
      </c>
      <c r="I31" s="131">
        <v>0.33</v>
      </c>
      <c r="J31" s="131">
        <v>0.39199999999999985</v>
      </c>
      <c r="K31" s="130">
        <v>0.51800000000000002</v>
      </c>
      <c r="L31" s="131">
        <v>0.89699999999999991</v>
      </c>
      <c r="M31" s="131">
        <v>0.80805000000000027</v>
      </c>
      <c r="N31" s="131">
        <v>0.53594999999999993</v>
      </c>
      <c r="O31" s="130">
        <v>0.31900000000000001</v>
      </c>
      <c r="P31" s="131">
        <v>0.46101099999999995</v>
      </c>
      <c r="Q31" s="131">
        <v>0.32017200000000012</v>
      </c>
      <c r="R31" s="131">
        <v>0.28781699999999999</v>
      </c>
      <c r="S31" s="130">
        <v>0.22407500000000002</v>
      </c>
      <c r="T31" s="131">
        <v>0.176925</v>
      </c>
      <c r="U31" s="131">
        <v>0.25907199999999997</v>
      </c>
      <c r="V31" s="131">
        <v>0.48100000000000009</v>
      </c>
      <c r="W31" s="130">
        <v>0.57599999999999996</v>
      </c>
      <c r="X31" s="131">
        <v>0.7</v>
      </c>
      <c r="Y31" s="131">
        <v>0.43400000000000005</v>
      </c>
      <c r="Z31" s="131">
        <v>0.255</v>
      </c>
      <c r="AA31" s="802">
        <f>IS_Quarterly!BO36</f>
        <v>0.27639999999999998</v>
      </c>
      <c r="AB31" s="131">
        <f>IS_Quarterly!BR36</f>
        <v>0.24</v>
      </c>
      <c r="AC31" s="131">
        <f>IS_Quarterly!BU36</f>
        <v>0.63900000000000001</v>
      </c>
      <c r="AD31" s="803">
        <f>IS_Quarterly!BX36</f>
        <v>1.2729999999999999</v>
      </c>
      <c r="AE31" s="802">
        <f>IS_Quarterly!CA36</f>
        <v>1.3939999999999999</v>
      </c>
    </row>
    <row r="32" spans="1:31">
      <c r="A32" s="888">
        <v>12</v>
      </c>
      <c r="B32" s="74" t="s">
        <v>343</v>
      </c>
      <c r="C32" s="132">
        <v>0.18</v>
      </c>
      <c r="D32" s="133">
        <v>0.09</v>
      </c>
      <c r="E32" s="133">
        <v>0.04</v>
      </c>
      <c r="F32" s="134">
        <v>0.15999999999999998</v>
      </c>
      <c r="G32" s="135">
        <v>0.18</v>
      </c>
      <c r="H32" s="136">
        <v>0.26</v>
      </c>
      <c r="I32" s="136">
        <v>0.21</v>
      </c>
      <c r="J32" s="136">
        <v>0.30899999999999994</v>
      </c>
      <c r="K32" s="135">
        <v>0.36099999999999999</v>
      </c>
      <c r="L32" s="136">
        <v>0.46499999999999997</v>
      </c>
      <c r="M32" s="136">
        <v>0.34733800000000004</v>
      </c>
      <c r="N32" s="136">
        <v>0.29266200000000009</v>
      </c>
      <c r="O32" s="135">
        <v>0.22900000000000001</v>
      </c>
      <c r="P32" s="136">
        <v>0.26297599999999999</v>
      </c>
      <c r="Q32" s="136">
        <v>0.16682000000000008</v>
      </c>
      <c r="R32" s="136">
        <v>0.13820399999999999</v>
      </c>
      <c r="S32" s="135">
        <v>8.7656999999999999E-2</v>
      </c>
      <c r="T32" s="136">
        <v>6.468900000000001E-2</v>
      </c>
      <c r="U32" s="136">
        <v>8.2653999999999991E-2</v>
      </c>
      <c r="V32" s="136">
        <v>0.23399999999999999</v>
      </c>
      <c r="W32" s="135">
        <v>0.36499999999999999</v>
      </c>
      <c r="X32" s="136">
        <v>0.45200000000000001</v>
      </c>
      <c r="Y32" s="136">
        <v>0.159</v>
      </c>
      <c r="Z32" s="136">
        <v>8.8999999999999996E-2</v>
      </c>
      <c r="AA32" s="804">
        <f>IS_Quarterly!BO37</f>
        <v>6.3700000000000007E-2</v>
      </c>
      <c r="AB32" s="136">
        <f>IS_Quarterly!BR37</f>
        <v>3.2000000000000001E-2</v>
      </c>
      <c r="AC32" s="136">
        <f>IS_Quarterly!BU37</f>
        <v>0.27800000000000002</v>
      </c>
      <c r="AD32" s="805">
        <f>IS_Quarterly!BX37</f>
        <v>0.98199999999999998</v>
      </c>
      <c r="AE32" s="804">
        <f>IS_Quarterly!CA37</f>
        <v>0.69899999999999995</v>
      </c>
    </row>
    <row r="33" spans="1:31">
      <c r="A33" s="888">
        <v>13</v>
      </c>
      <c r="B33" s="74" t="s">
        <v>344</v>
      </c>
      <c r="C33" s="132">
        <v>0.03</v>
      </c>
      <c r="D33" s="133">
        <v>0.05</v>
      </c>
      <c r="E33" s="133">
        <v>0.15</v>
      </c>
      <c r="F33" s="134">
        <v>0.158</v>
      </c>
      <c r="G33" s="135">
        <v>0.1</v>
      </c>
      <c r="H33" s="136">
        <v>0.12</v>
      </c>
      <c r="I33" s="136">
        <v>0.12</v>
      </c>
      <c r="J33" s="136">
        <v>8.2999999999999963E-2</v>
      </c>
      <c r="K33" s="135">
        <v>0.157</v>
      </c>
      <c r="L33" s="136">
        <v>0.43199999999999994</v>
      </c>
      <c r="M33" s="136">
        <v>0.46071200000000001</v>
      </c>
      <c r="N33" s="136">
        <v>0.24428800000000009</v>
      </c>
      <c r="O33" s="135">
        <v>0.09</v>
      </c>
      <c r="P33" s="136">
        <v>0.19803499999999999</v>
      </c>
      <c r="Q33" s="136">
        <v>0.15335200000000002</v>
      </c>
      <c r="R33" s="136">
        <v>0.14961300000000002</v>
      </c>
      <c r="S33" s="135">
        <v>0.13641800000000001</v>
      </c>
      <c r="T33" s="136">
        <v>0.11316399999999999</v>
      </c>
      <c r="U33" s="136">
        <v>0.17641799999999999</v>
      </c>
      <c r="V33" s="136">
        <v>0.24700000000000008</v>
      </c>
      <c r="W33" s="135">
        <v>0.21099999999999999</v>
      </c>
      <c r="X33" s="136">
        <v>0.23799999999999999</v>
      </c>
      <c r="Y33" s="136">
        <v>0.27500000000000002</v>
      </c>
      <c r="Z33" s="136">
        <v>0.16600000000000001</v>
      </c>
      <c r="AA33" s="804">
        <f>IS_Quarterly!BO38</f>
        <v>0.2127</v>
      </c>
      <c r="AB33" s="136">
        <f>IS_Quarterly!BR38</f>
        <v>0.20799999999999999</v>
      </c>
      <c r="AC33" s="136">
        <f>IS_Quarterly!BU38</f>
        <v>0.36099999999999999</v>
      </c>
      <c r="AD33" s="805">
        <f>IS_Quarterly!BX38</f>
        <v>0.29099999999999998</v>
      </c>
      <c r="AE33" s="804">
        <f>IS_Quarterly!CA38</f>
        <v>0.69599999999999995</v>
      </c>
    </row>
    <row r="34" spans="1:31">
      <c r="A34" s="888">
        <v>14</v>
      </c>
      <c r="B34" s="73" t="s">
        <v>348</v>
      </c>
      <c r="C34" s="127" t="s">
        <v>30</v>
      </c>
      <c r="D34" s="128" t="s">
        <v>30</v>
      </c>
      <c r="E34" s="128" t="s">
        <v>30</v>
      </c>
      <c r="F34" s="129" t="s">
        <v>30</v>
      </c>
      <c r="G34" s="130" t="s">
        <v>30</v>
      </c>
      <c r="H34" s="131" t="s">
        <v>30</v>
      </c>
      <c r="I34" s="131" t="s">
        <v>30</v>
      </c>
      <c r="J34" s="131" t="s">
        <v>30</v>
      </c>
      <c r="K34" s="130" t="s">
        <v>30</v>
      </c>
      <c r="L34" s="131" t="s">
        <v>30</v>
      </c>
      <c r="M34" s="131" t="s">
        <v>30</v>
      </c>
      <c r="N34" s="131" t="s">
        <v>30</v>
      </c>
      <c r="O34" s="130" t="s">
        <v>30</v>
      </c>
      <c r="P34" s="131" t="s">
        <v>30</v>
      </c>
      <c r="Q34" s="131" t="s">
        <v>30</v>
      </c>
      <c r="R34" s="131" t="s">
        <v>30</v>
      </c>
      <c r="S34" s="130" t="s">
        <v>30</v>
      </c>
      <c r="T34" s="131" t="s">
        <v>30</v>
      </c>
      <c r="U34" s="131" t="s">
        <v>30</v>
      </c>
      <c r="V34" s="131" t="s">
        <v>30</v>
      </c>
      <c r="W34" s="130">
        <v>0.51</v>
      </c>
      <c r="X34" s="131">
        <v>0.60099999999999998</v>
      </c>
      <c r="Y34" s="131">
        <v>0.52900000000000003</v>
      </c>
      <c r="Z34" s="131">
        <v>0.51100000000000001</v>
      </c>
      <c r="AA34" s="802">
        <f>IS_Quarterly!BO39</f>
        <v>0.49099999999999999</v>
      </c>
      <c r="AB34" s="131">
        <f>IS_Quarterly!BR39</f>
        <v>0.39300000000000002</v>
      </c>
      <c r="AC34" s="131">
        <f>IS_Quarterly!BU39</f>
        <v>0.40200000000000002</v>
      </c>
      <c r="AD34" s="803">
        <f>IS_Quarterly!BX39</f>
        <v>0.28799999999999998</v>
      </c>
      <c r="AE34" s="802">
        <f>IS_Quarterly!CA39</f>
        <v>0.29199999999999998</v>
      </c>
    </row>
    <row r="35" spans="1:31">
      <c r="A35" s="888">
        <v>15</v>
      </c>
      <c r="B35" s="75" t="s">
        <v>349</v>
      </c>
      <c r="C35" s="137">
        <v>8.6199999999999992</v>
      </c>
      <c r="D35" s="138">
        <v>9.7100000000000009</v>
      </c>
      <c r="E35" s="138">
        <v>8.52</v>
      </c>
      <c r="F35" s="139">
        <v>8.0180000000000042</v>
      </c>
      <c r="G35" s="140">
        <v>9.83</v>
      </c>
      <c r="H35" s="141">
        <v>11.46</v>
      </c>
      <c r="I35" s="141">
        <v>11.61</v>
      </c>
      <c r="J35" s="141">
        <v>14.581000000000003</v>
      </c>
      <c r="K35" s="140">
        <v>16.190000000000001</v>
      </c>
      <c r="L35" s="141">
        <v>21.562000000000001</v>
      </c>
      <c r="M35" s="141">
        <v>21.060957999999996</v>
      </c>
      <c r="N35" s="141">
        <v>22.320041999999997</v>
      </c>
      <c r="O35" s="140">
        <v>21.425000000000001</v>
      </c>
      <c r="P35" s="141">
        <v>14.594155000000001</v>
      </c>
      <c r="Q35" s="141">
        <v>19.564878</v>
      </c>
      <c r="R35" s="141">
        <v>20.876967</v>
      </c>
      <c r="S35" s="140">
        <v>21.320568000000002</v>
      </c>
      <c r="T35" s="141">
        <v>29.488432</v>
      </c>
      <c r="U35" s="141">
        <v>24.454328999999998</v>
      </c>
      <c r="V35" s="141">
        <v>25.328329000000004</v>
      </c>
      <c r="W35" s="140">
        <v>35.385999999999996</v>
      </c>
      <c r="X35" s="141">
        <v>32.701000000000001</v>
      </c>
      <c r="Y35" s="141">
        <v>33.262999999999998</v>
      </c>
      <c r="Z35" s="141">
        <v>40.459000000000003</v>
      </c>
      <c r="AA35" s="806">
        <f>IS_Quarterly!BO40</f>
        <v>38.972799999999999</v>
      </c>
      <c r="AB35" s="141">
        <f>IS_Quarterly!BR40</f>
        <v>45.895000000000003</v>
      </c>
      <c r="AC35" s="141">
        <f>IS_Quarterly!BU40</f>
        <v>48.245000000000005</v>
      </c>
      <c r="AD35" s="807">
        <f>IS_Quarterly!BX40</f>
        <v>47.003</v>
      </c>
      <c r="AE35" s="806">
        <f>IS_Quarterly!CA40</f>
        <v>50.379000000000005</v>
      </c>
    </row>
    <row r="36" spans="1:31">
      <c r="A36" s="888">
        <v>16</v>
      </c>
      <c r="B36" s="74" t="s">
        <v>343</v>
      </c>
      <c r="C36" s="132">
        <v>6.42</v>
      </c>
      <c r="D36" s="133">
        <v>6.78</v>
      </c>
      <c r="E36" s="133">
        <v>5.22</v>
      </c>
      <c r="F36" s="134">
        <v>5.0910000000000002</v>
      </c>
      <c r="G36" s="135">
        <v>6.23</v>
      </c>
      <c r="H36" s="136">
        <v>7.53</v>
      </c>
      <c r="I36" s="136">
        <v>6.38</v>
      </c>
      <c r="J36" s="136">
        <v>7.4009999999999989</v>
      </c>
      <c r="K36" s="135">
        <v>8.5350000000000001</v>
      </c>
      <c r="L36" s="136">
        <v>10.545999999999999</v>
      </c>
      <c r="M36" s="136">
        <v>11.055856000000002</v>
      </c>
      <c r="N36" s="136">
        <v>11.033144</v>
      </c>
      <c r="O36" s="135">
        <v>12.631</v>
      </c>
      <c r="P36" s="136">
        <v>5.3888639999999999</v>
      </c>
      <c r="Q36" s="136">
        <v>11.120165</v>
      </c>
      <c r="R36" s="136">
        <v>12.759971</v>
      </c>
      <c r="S36" s="135">
        <v>13.63148</v>
      </c>
      <c r="T36" s="136">
        <v>20.315197000000001</v>
      </c>
      <c r="U36" s="136">
        <v>17.570322999999998</v>
      </c>
      <c r="V36" s="136">
        <v>18.662000000000006</v>
      </c>
      <c r="W36" s="135">
        <v>19.264999999999997</v>
      </c>
      <c r="X36" s="136">
        <v>19.452000000000002</v>
      </c>
      <c r="Y36" s="136">
        <v>22.859000000000002</v>
      </c>
      <c r="Z36" s="136">
        <v>25.853000000000002</v>
      </c>
      <c r="AA36" s="804">
        <f>IS_Quarterly!BO41</f>
        <v>24.043099999999999</v>
      </c>
      <c r="AB36" s="136">
        <f>IS_Quarterly!BR41</f>
        <v>31.250000000000004</v>
      </c>
      <c r="AC36" s="136">
        <f>IS_Quarterly!BU41</f>
        <v>31.035</v>
      </c>
      <c r="AD36" s="805">
        <f>IS_Quarterly!BX41</f>
        <v>30.729999999999997</v>
      </c>
      <c r="AE36" s="804">
        <f>IS_Quarterly!CA41</f>
        <v>33.649000000000001</v>
      </c>
    </row>
    <row r="37" spans="1:31" ht="15" thickBot="1">
      <c r="A37" s="888">
        <v>17</v>
      </c>
      <c r="B37" s="211" t="s">
        <v>344</v>
      </c>
      <c r="C37" s="142">
        <v>2.2000000000000002</v>
      </c>
      <c r="D37" s="143">
        <v>2.93</v>
      </c>
      <c r="E37" s="143">
        <v>3.3</v>
      </c>
      <c r="F37" s="144">
        <v>2.9270000000000005</v>
      </c>
      <c r="G37" s="145">
        <v>3.6</v>
      </c>
      <c r="H37" s="146">
        <v>3.93</v>
      </c>
      <c r="I37" s="146">
        <v>5.23</v>
      </c>
      <c r="J37" s="146">
        <v>7.18</v>
      </c>
      <c r="K37" s="145">
        <v>7.6550000000000002</v>
      </c>
      <c r="L37" s="146">
        <v>11.016000000000002</v>
      </c>
      <c r="M37" s="146">
        <v>9.9501930000000023</v>
      </c>
      <c r="N37" s="146">
        <v>11.286897999999997</v>
      </c>
      <c r="O37" s="145">
        <v>8.7940000000000005</v>
      </c>
      <c r="P37" s="146">
        <v>9.2052910000000008</v>
      </c>
      <c r="Q37" s="146">
        <v>8.4447130000000001</v>
      </c>
      <c r="R37" s="146">
        <v>8.1169960000000003</v>
      </c>
      <c r="S37" s="145">
        <v>7.6890879999999999</v>
      </c>
      <c r="T37" s="146">
        <v>9.1745769999999993</v>
      </c>
      <c r="U37" s="146">
        <v>6.8840059999999994</v>
      </c>
      <c r="V37" s="146">
        <v>6.6663289999999984</v>
      </c>
      <c r="W37" s="145">
        <v>16.121000000000002</v>
      </c>
      <c r="X37" s="146">
        <v>13.239000000000001</v>
      </c>
      <c r="Y37" s="146">
        <v>10.404</v>
      </c>
      <c r="Z37" s="146">
        <v>14.606000000000002</v>
      </c>
      <c r="AA37" s="808">
        <f>IS_Quarterly!BO42</f>
        <v>14.9297</v>
      </c>
      <c r="AB37" s="146">
        <f>IS_Quarterly!BR42</f>
        <v>14.645000000000001</v>
      </c>
      <c r="AC37" s="146">
        <f>IS_Quarterly!BU42</f>
        <v>17.21</v>
      </c>
      <c r="AD37" s="809">
        <f>IS_Quarterly!BX42</f>
        <v>16.273</v>
      </c>
      <c r="AE37" s="808">
        <f>IS_Quarterly!CA42</f>
        <v>16.73</v>
      </c>
    </row>
    <row r="38" spans="1:31" ht="17" customHeight="1">
      <c r="B38" s="236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31" ht="15" thickBot="1">
      <c r="C39" s="183">
        <v>2017</v>
      </c>
      <c r="D39" s="183">
        <v>2017</v>
      </c>
      <c r="E39" s="183">
        <v>2017</v>
      </c>
      <c r="F39" s="183">
        <v>2017</v>
      </c>
      <c r="G39" s="183">
        <v>2018</v>
      </c>
      <c r="H39" s="183">
        <v>2018</v>
      </c>
      <c r="I39" s="183">
        <v>2018</v>
      </c>
      <c r="J39" s="183">
        <v>2018</v>
      </c>
      <c r="K39" s="183">
        <v>2019</v>
      </c>
      <c r="L39" s="183">
        <v>2019</v>
      </c>
      <c r="M39" s="183">
        <v>2019</v>
      </c>
      <c r="N39" s="183">
        <v>2019</v>
      </c>
      <c r="O39" s="183">
        <v>2020</v>
      </c>
      <c r="P39" s="183">
        <v>2020</v>
      </c>
      <c r="Q39" s="183">
        <v>2020</v>
      </c>
      <c r="R39" s="183">
        <v>2020</v>
      </c>
      <c r="S39" s="183">
        <v>2021</v>
      </c>
      <c r="T39" s="183">
        <v>2021</v>
      </c>
      <c r="U39" s="183">
        <v>2021</v>
      </c>
      <c r="V39" s="183">
        <v>2021</v>
      </c>
      <c r="W39" s="183">
        <v>2022</v>
      </c>
      <c r="X39" s="183">
        <v>2022</v>
      </c>
      <c r="Y39" s="183">
        <v>2022</v>
      </c>
      <c r="Z39" s="183">
        <v>2022</v>
      </c>
      <c r="AA39" s="183">
        <v>2023</v>
      </c>
      <c r="AB39" s="183">
        <v>2023</v>
      </c>
      <c r="AC39" s="183">
        <v>2023</v>
      </c>
      <c r="AD39" s="183">
        <v>2023</v>
      </c>
      <c r="AE39" s="183">
        <v>2024</v>
      </c>
    </row>
    <row r="40" spans="1:31">
      <c r="B40" s="64" t="s">
        <v>323</v>
      </c>
      <c r="C40" s="380" t="s">
        <v>405</v>
      </c>
      <c r="D40" s="381" t="s">
        <v>353</v>
      </c>
      <c r="E40" s="381" t="s">
        <v>354</v>
      </c>
      <c r="F40" s="306">
        <v>2017</v>
      </c>
      <c r="G40" s="380" t="s">
        <v>405</v>
      </c>
      <c r="H40" s="381" t="s">
        <v>353</v>
      </c>
      <c r="I40" s="381" t="s">
        <v>354</v>
      </c>
      <c r="J40" s="306">
        <v>2018</v>
      </c>
      <c r="K40" s="380" t="s">
        <v>405</v>
      </c>
      <c r="L40" s="381" t="s">
        <v>353</v>
      </c>
      <c r="M40" s="381" t="s">
        <v>354</v>
      </c>
      <c r="N40" s="306">
        <v>2019</v>
      </c>
      <c r="O40" s="380" t="s">
        <v>405</v>
      </c>
      <c r="P40" s="381" t="s">
        <v>353</v>
      </c>
      <c r="Q40" s="381" t="s">
        <v>354</v>
      </c>
      <c r="R40" s="306">
        <v>2020</v>
      </c>
      <c r="S40" s="380" t="s">
        <v>405</v>
      </c>
      <c r="T40" s="381" t="s">
        <v>353</v>
      </c>
      <c r="U40" s="381" t="s">
        <v>354</v>
      </c>
      <c r="V40" s="306">
        <v>2021</v>
      </c>
      <c r="W40" s="380" t="s">
        <v>405</v>
      </c>
      <c r="X40" s="381" t="s">
        <v>353</v>
      </c>
      <c r="Y40" s="381" t="s">
        <v>354</v>
      </c>
      <c r="Z40" s="306">
        <v>2022</v>
      </c>
      <c r="AA40" s="380" t="s">
        <v>405</v>
      </c>
      <c r="AB40" s="381" t="s">
        <v>353</v>
      </c>
      <c r="AC40" s="381" t="s">
        <v>354</v>
      </c>
      <c r="AD40" s="306">
        <v>2023</v>
      </c>
      <c r="AE40" s="380" t="s">
        <v>405</v>
      </c>
    </row>
    <row r="41" spans="1:31">
      <c r="B41" s="73" t="s">
        <v>342</v>
      </c>
      <c r="C41" s="128">
        <f>C22</f>
        <v>5.87</v>
      </c>
      <c r="D41" s="128">
        <f>SUM(C22:D22)</f>
        <v>11.65</v>
      </c>
      <c r="E41" s="128">
        <f>SUM(C22:E22)</f>
        <v>16.100000000000001</v>
      </c>
      <c r="F41" s="129">
        <f>SUM(C22:F22)</f>
        <v>20.901</v>
      </c>
      <c r="G41" s="128">
        <f>G22</f>
        <v>5.47</v>
      </c>
      <c r="H41" s="128">
        <f t="shared" ref="H41:AB56" si="22">SUM(G22:H22)</f>
        <v>11.75</v>
      </c>
      <c r="I41" s="128">
        <f t="shared" ref="I41:I56" si="23">SUM(G22:I22)</f>
        <v>17.309999999999999</v>
      </c>
      <c r="J41" s="129">
        <f t="shared" ref="J41:J56" si="24">SUM(G22:J22)</f>
        <v>25.065000000000001</v>
      </c>
      <c r="K41" s="128">
        <f>K22</f>
        <v>7.02</v>
      </c>
      <c r="L41" s="128">
        <f t="shared" ref="L41" si="25">SUM(K22:L22)</f>
        <v>17.41</v>
      </c>
      <c r="M41" s="128">
        <f t="shared" ref="M41:M56" si="26">SUM(K22:M22)</f>
        <v>26.497603000000002</v>
      </c>
      <c r="N41" s="129">
        <f t="shared" ref="N41:N56" si="27">SUM(K22:N22)</f>
        <v>36.781999999999996</v>
      </c>
      <c r="O41" s="128">
        <f>O22</f>
        <v>9.2010000000000005</v>
      </c>
      <c r="P41" s="128">
        <f t="shared" ref="P41" si="28">SUM(O22:P22)</f>
        <v>15.011626</v>
      </c>
      <c r="Q41" s="128">
        <f t="shared" ref="Q41:Q56" si="29">SUM(O22:Q22)</f>
        <v>23.192618000000003</v>
      </c>
      <c r="R41" s="129">
        <f t="shared" ref="R41:R56" si="30">SUM(O22:R22)</f>
        <v>32.936000000000007</v>
      </c>
      <c r="S41" s="128">
        <f>S22</f>
        <v>9.207414</v>
      </c>
      <c r="T41" s="128">
        <f t="shared" ref="T41" si="31">SUM(S22:T22)</f>
        <v>25.995999999999999</v>
      </c>
      <c r="U41" s="128">
        <f t="shared" ref="U41:U56" si="32">SUM(S22:U22)</f>
        <v>36.718381000000001</v>
      </c>
      <c r="V41" s="129">
        <f t="shared" ref="V41:V56" si="33">SUM(S22:V22)</f>
        <v>46.889710000000001</v>
      </c>
      <c r="W41" s="128">
        <f>W22</f>
        <v>20.5</v>
      </c>
      <c r="X41" s="128">
        <f t="shared" ref="X41" si="34">SUM(W22:X22)</f>
        <v>37.6</v>
      </c>
      <c r="Y41" s="128">
        <f t="shared" ref="Y41:Y56" si="35">SUM(W22:Y22)</f>
        <v>53.1</v>
      </c>
      <c r="Z41" s="129">
        <f t="shared" ref="Z41:Z56" si="36">SUM(W22:Z22)</f>
        <v>74.141999999999996</v>
      </c>
      <c r="AA41" s="128">
        <f>AA22</f>
        <v>18.351500000000001</v>
      </c>
      <c r="AB41" s="128">
        <f t="shared" ref="AB41" si="37">SUM(AA22:AB22)</f>
        <v>40.308500000000002</v>
      </c>
      <c r="AC41" s="128">
        <f t="shared" ref="AC41:AC56" si="38">SUM(AA22:AC22)</f>
        <v>66.133499999999998</v>
      </c>
      <c r="AD41" s="129">
        <f t="shared" ref="AD41:AD56" si="39">SUM(AA22:AD22)</f>
        <v>89.977499999999992</v>
      </c>
      <c r="AE41" s="128">
        <f>AE22</f>
        <v>20.800999999999998</v>
      </c>
    </row>
    <row r="42" spans="1:31">
      <c r="B42" s="74" t="s">
        <v>343</v>
      </c>
      <c r="C42" s="133">
        <f t="shared" ref="C42:C56" si="40">C23</f>
        <v>4.32</v>
      </c>
      <c r="D42" s="133">
        <f t="shared" ref="D42:D56" si="41">SUM(C23:D23)</f>
        <v>8.02</v>
      </c>
      <c r="E42" s="133">
        <f t="shared" ref="E42:E56" si="42">SUM(C23:E23)</f>
        <v>10.58</v>
      </c>
      <c r="F42" s="134">
        <f t="shared" ref="F42:F56" si="43">SUM(C23:F23)</f>
        <v>13.8</v>
      </c>
      <c r="G42" s="133">
        <f t="shared" ref="G42:G56" si="44">G23</f>
        <v>3.47</v>
      </c>
      <c r="H42" s="133">
        <f t="shared" si="22"/>
        <v>7.73</v>
      </c>
      <c r="I42" s="133">
        <f t="shared" si="23"/>
        <v>10.68</v>
      </c>
      <c r="J42" s="134">
        <f t="shared" si="24"/>
        <v>14.818999999999999</v>
      </c>
      <c r="K42" s="133">
        <f t="shared" ref="K42:K56" si="45">K23</f>
        <v>3.8519999999999999</v>
      </c>
      <c r="L42" s="133">
        <f t="shared" si="22"/>
        <v>8.7829999999999995</v>
      </c>
      <c r="M42" s="133">
        <f t="shared" si="26"/>
        <v>13.786053000000001</v>
      </c>
      <c r="N42" s="134">
        <f t="shared" si="27"/>
        <v>19.649999999999999</v>
      </c>
      <c r="O42" s="133">
        <f t="shared" ref="O42:O56" si="46">O23</f>
        <v>5.63</v>
      </c>
      <c r="P42" s="133">
        <f t="shared" si="22"/>
        <v>8.1927529999999997</v>
      </c>
      <c r="Q42" s="133">
        <f t="shared" si="29"/>
        <v>13.720642999999999</v>
      </c>
      <c r="R42" s="134">
        <f t="shared" si="30"/>
        <v>20.559000000000001</v>
      </c>
      <c r="S42" s="133">
        <f t="shared" ref="S42:S56" si="47">S23</f>
        <v>6.2937719999999997</v>
      </c>
      <c r="T42" s="133">
        <f t="shared" si="22"/>
        <v>19.338619000000001</v>
      </c>
      <c r="U42" s="133">
        <f t="shared" si="32"/>
        <v>27.972000000000001</v>
      </c>
      <c r="V42" s="134">
        <f t="shared" si="33"/>
        <v>36.563000000000002</v>
      </c>
      <c r="W42" s="133">
        <f t="shared" ref="W42:W56" si="48">W23</f>
        <v>8.6999999999999993</v>
      </c>
      <c r="X42" s="133">
        <f t="shared" si="22"/>
        <v>18.100000000000001</v>
      </c>
      <c r="Y42" s="133">
        <f t="shared" si="35"/>
        <v>29.6</v>
      </c>
      <c r="Z42" s="134">
        <f t="shared" si="36"/>
        <v>44.3</v>
      </c>
      <c r="AA42" s="133">
        <f t="shared" ref="AA42:AA56" si="49">AA23</f>
        <v>12.4595</v>
      </c>
      <c r="AB42" s="133">
        <f t="shared" si="22"/>
        <v>28.765500000000003</v>
      </c>
      <c r="AC42" s="133">
        <f t="shared" si="38"/>
        <v>46.545500000000004</v>
      </c>
      <c r="AD42" s="134">
        <f t="shared" si="39"/>
        <v>63.155500000000004</v>
      </c>
      <c r="AE42" s="133">
        <f t="shared" ref="AE42:AE56" si="50">AE23</f>
        <v>14.266999999999999</v>
      </c>
    </row>
    <row r="43" spans="1:31">
      <c r="B43" s="74" t="s">
        <v>344</v>
      </c>
      <c r="C43" s="133">
        <f t="shared" si="40"/>
        <v>1.55</v>
      </c>
      <c r="D43" s="133">
        <f t="shared" si="41"/>
        <v>3.63</v>
      </c>
      <c r="E43" s="133">
        <f t="shared" si="42"/>
        <v>5.52</v>
      </c>
      <c r="F43" s="134">
        <f t="shared" si="43"/>
        <v>7.1020000000000003</v>
      </c>
      <c r="G43" s="133">
        <f t="shared" si="44"/>
        <v>2</v>
      </c>
      <c r="H43" s="133">
        <f t="shared" si="22"/>
        <v>4.0199999999999996</v>
      </c>
      <c r="I43" s="133">
        <f t="shared" si="23"/>
        <v>6.629999999999999</v>
      </c>
      <c r="J43" s="134">
        <f t="shared" si="24"/>
        <v>10.246</v>
      </c>
      <c r="K43" s="133">
        <f t="shared" si="45"/>
        <v>3.1680000000000001</v>
      </c>
      <c r="L43" s="133">
        <f t="shared" si="22"/>
        <v>8.6270000000000007</v>
      </c>
      <c r="M43" s="133">
        <f t="shared" si="26"/>
        <v>12.711550000000001</v>
      </c>
      <c r="N43" s="134">
        <f t="shared" si="27"/>
        <v>17.132999999999999</v>
      </c>
      <c r="O43" s="133">
        <f t="shared" si="46"/>
        <v>3.5710000000000002</v>
      </c>
      <c r="P43" s="133">
        <f t="shared" si="22"/>
        <v>6.818873</v>
      </c>
      <c r="Q43" s="133">
        <f t="shared" si="29"/>
        <v>9.4719750000000005</v>
      </c>
      <c r="R43" s="134">
        <f t="shared" si="30"/>
        <v>12.377000000000001</v>
      </c>
      <c r="S43" s="133">
        <f t="shared" si="47"/>
        <v>2.9136419999999998</v>
      </c>
      <c r="T43" s="133">
        <f t="shared" si="22"/>
        <v>6.6576709999999997</v>
      </c>
      <c r="U43" s="133">
        <f t="shared" si="32"/>
        <v>8.7466709999999992</v>
      </c>
      <c r="V43" s="134">
        <f t="shared" si="33"/>
        <v>10.327</v>
      </c>
      <c r="W43" s="133">
        <f t="shared" si="48"/>
        <v>11.8</v>
      </c>
      <c r="X43" s="133">
        <f t="shared" si="22"/>
        <v>19.600000000000001</v>
      </c>
      <c r="Y43" s="133">
        <f t="shared" si="35"/>
        <v>23.6</v>
      </c>
      <c r="Z43" s="134">
        <f t="shared" si="36"/>
        <v>29.942000000000004</v>
      </c>
      <c r="AA43" s="133">
        <f t="shared" si="49"/>
        <v>5.8920000000000003</v>
      </c>
      <c r="AB43" s="133">
        <f t="shared" si="22"/>
        <v>11.542999999999999</v>
      </c>
      <c r="AC43" s="133">
        <f t="shared" si="38"/>
        <v>19.588000000000001</v>
      </c>
      <c r="AD43" s="134">
        <f t="shared" si="39"/>
        <v>26.822000000000003</v>
      </c>
      <c r="AE43" s="133">
        <f t="shared" si="50"/>
        <v>6.5339999999999998</v>
      </c>
    </row>
    <row r="44" spans="1:31">
      <c r="B44" s="73" t="s">
        <v>345</v>
      </c>
      <c r="C44" s="128">
        <f t="shared" si="40"/>
        <v>0.62</v>
      </c>
      <c r="D44" s="128">
        <f t="shared" si="41"/>
        <v>1.63</v>
      </c>
      <c r="E44" s="128">
        <f t="shared" si="42"/>
        <v>2.78</v>
      </c>
      <c r="F44" s="129">
        <f t="shared" si="43"/>
        <v>3.8780000000000001</v>
      </c>
      <c r="G44" s="128">
        <f t="shared" si="44"/>
        <v>1</v>
      </c>
      <c r="H44" s="128">
        <f t="shared" si="22"/>
        <v>2.17</v>
      </c>
      <c r="I44" s="128">
        <f t="shared" si="23"/>
        <v>3.63</v>
      </c>
      <c r="J44" s="129">
        <f t="shared" si="24"/>
        <v>5.3680000000000003</v>
      </c>
      <c r="K44" s="128">
        <f t="shared" si="45"/>
        <v>2.0009999999999999</v>
      </c>
      <c r="L44" s="128">
        <f t="shared" si="22"/>
        <v>3.9299999999999997</v>
      </c>
      <c r="M44" s="128">
        <f t="shared" si="26"/>
        <v>5.0607049999999996</v>
      </c>
      <c r="N44" s="129">
        <f t="shared" si="27"/>
        <v>6.585</v>
      </c>
      <c r="O44" s="128">
        <f t="shared" si="46"/>
        <v>1.415</v>
      </c>
      <c r="P44" s="128">
        <f t="shared" si="22"/>
        <v>2.1560290000000002</v>
      </c>
      <c r="Q44" s="128">
        <f t="shared" si="29"/>
        <v>3.3337990000000004</v>
      </c>
      <c r="R44" s="129">
        <f t="shared" si="30"/>
        <v>4.3900000000000006</v>
      </c>
      <c r="S44" s="128">
        <f t="shared" si="47"/>
        <v>1.788149</v>
      </c>
      <c r="T44" s="128">
        <f t="shared" si="22"/>
        <v>3.2810000000000001</v>
      </c>
      <c r="U44" s="128">
        <f t="shared" si="32"/>
        <v>5.2259349999999998</v>
      </c>
      <c r="V44" s="129">
        <f t="shared" si="33"/>
        <v>7.2429350000000001</v>
      </c>
      <c r="W44" s="128">
        <f t="shared" si="48"/>
        <v>2</v>
      </c>
      <c r="X44" s="128">
        <f t="shared" si="22"/>
        <v>4.3</v>
      </c>
      <c r="Y44" s="128">
        <f t="shared" si="35"/>
        <v>5.8</v>
      </c>
      <c r="Z44" s="129">
        <f t="shared" si="36"/>
        <v>7.843</v>
      </c>
      <c r="AA44" s="128">
        <f t="shared" si="49"/>
        <v>1.1678999999999999</v>
      </c>
      <c r="AB44" s="128">
        <f t="shared" si="22"/>
        <v>2.6999</v>
      </c>
      <c r="AC44" s="128">
        <f t="shared" si="38"/>
        <v>3.5808999999999997</v>
      </c>
      <c r="AD44" s="129">
        <f t="shared" si="39"/>
        <v>5.0928999999999993</v>
      </c>
      <c r="AE44" s="128">
        <f t="shared" si="50"/>
        <v>1.4100000000000001</v>
      </c>
    </row>
    <row r="45" spans="1:31">
      <c r="B45" s="74" t="s">
        <v>343</v>
      </c>
      <c r="C45" s="133">
        <f t="shared" si="40"/>
        <v>0.56999999999999995</v>
      </c>
      <c r="D45" s="133">
        <f t="shared" si="41"/>
        <v>1.48</v>
      </c>
      <c r="E45" s="133">
        <f t="shared" si="42"/>
        <v>2.17</v>
      </c>
      <c r="F45" s="134">
        <f t="shared" si="43"/>
        <v>3.004</v>
      </c>
      <c r="G45" s="133">
        <f t="shared" si="44"/>
        <v>0.63</v>
      </c>
      <c r="H45" s="133">
        <f t="shared" si="22"/>
        <v>1.3900000000000001</v>
      </c>
      <c r="I45" s="133">
        <f t="shared" si="23"/>
        <v>2.5</v>
      </c>
      <c r="J45" s="134">
        <f t="shared" si="24"/>
        <v>3.9359999999999999</v>
      </c>
      <c r="K45" s="133">
        <f t="shared" si="45"/>
        <v>1.7</v>
      </c>
      <c r="L45" s="133">
        <f t="shared" si="22"/>
        <v>3.2559999999999998</v>
      </c>
      <c r="M45" s="133">
        <f t="shared" si="26"/>
        <v>4.1317959999999996</v>
      </c>
      <c r="N45" s="134">
        <f t="shared" si="27"/>
        <v>5.4119999999999999</v>
      </c>
      <c r="O45" s="133">
        <f t="shared" si="46"/>
        <v>1.292</v>
      </c>
      <c r="P45" s="133">
        <f t="shared" si="22"/>
        <v>1.6947559999999999</v>
      </c>
      <c r="Q45" s="133">
        <f t="shared" si="29"/>
        <v>2.584308</v>
      </c>
      <c r="R45" s="134">
        <f t="shared" si="30"/>
        <v>3.5579999999999998</v>
      </c>
      <c r="S45" s="133">
        <f t="shared" si="47"/>
        <v>1.6153310000000001</v>
      </c>
      <c r="T45" s="133">
        <f t="shared" si="22"/>
        <v>2.7646109999999999</v>
      </c>
      <c r="U45" s="133">
        <f t="shared" si="32"/>
        <v>4.5670000000000002</v>
      </c>
      <c r="V45" s="134">
        <f t="shared" si="33"/>
        <v>6.4210000000000003</v>
      </c>
      <c r="W45" s="133">
        <f t="shared" si="48"/>
        <v>1.9</v>
      </c>
      <c r="X45" s="133">
        <f t="shared" si="22"/>
        <v>4</v>
      </c>
      <c r="Y45" s="133">
        <f t="shared" si="35"/>
        <v>5.4</v>
      </c>
      <c r="Z45" s="134">
        <f t="shared" si="36"/>
        <v>7.3690000000000007</v>
      </c>
      <c r="AA45" s="133">
        <f t="shared" si="49"/>
        <v>1.0419</v>
      </c>
      <c r="AB45" s="133">
        <f t="shared" si="22"/>
        <v>2.4489000000000001</v>
      </c>
      <c r="AC45" s="133">
        <f t="shared" si="38"/>
        <v>3.2659000000000002</v>
      </c>
      <c r="AD45" s="134">
        <f t="shared" si="39"/>
        <v>4.7689000000000004</v>
      </c>
      <c r="AE45" s="133">
        <f t="shared" si="50"/>
        <v>1.34</v>
      </c>
    </row>
    <row r="46" spans="1:31">
      <c r="B46" s="74" t="s">
        <v>344</v>
      </c>
      <c r="C46" s="133">
        <f t="shared" si="40"/>
        <v>0.05</v>
      </c>
      <c r="D46" s="133">
        <f t="shared" si="41"/>
        <v>0.15000000000000002</v>
      </c>
      <c r="E46" s="133">
        <f t="shared" si="42"/>
        <v>0.6100000000000001</v>
      </c>
      <c r="F46" s="134">
        <f t="shared" si="43"/>
        <v>0.87000000000000011</v>
      </c>
      <c r="G46" s="133">
        <f t="shared" si="44"/>
        <v>0.37</v>
      </c>
      <c r="H46" s="133">
        <f t="shared" si="22"/>
        <v>0.79</v>
      </c>
      <c r="I46" s="133">
        <f t="shared" si="23"/>
        <v>1.1400000000000001</v>
      </c>
      <c r="J46" s="134">
        <f t="shared" si="24"/>
        <v>1.4319999999999999</v>
      </c>
      <c r="K46" s="133">
        <f t="shared" si="45"/>
        <v>0.30099999999999999</v>
      </c>
      <c r="L46" s="133">
        <f t="shared" si="22"/>
        <v>0.67400000000000004</v>
      </c>
      <c r="M46" s="133">
        <f t="shared" si="26"/>
        <v>0.87400000000000011</v>
      </c>
      <c r="N46" s="134">
        <f t="shared" si="27"/>
        <v>1.1740000000000002</v>
      </c>
      <c r="O46" s="133">
        <f t="shared" si="46"/>
        <v>0.123</v>
      </c>
      <c r="P46" s="133">
        <f t="shared" si="22"/>
        <v>0.46127299999999999</v>
      </c>
      <c r="Q46" s="133">
        <f t="shared" si="29"/>
        <v>0.74949100000000002</v>
      </c>
      <c r="R46" s="134">
        <f t="shared" si="30"/>
        <v>0.83199999999999996</v>
      </c>
      <c r="S46" s="133">
        <f t="shared" si="47"/>
        <v>0.172818</v>
      </c>
      <c r="T46" s="133">
        <f t="shared" si="22"/>
        <v>0.51645399999999997</v>
      </c>
      <c r="U46" s="133">
        <f t="shared" si="32"/>
        <v>0.65900000000000003</v>
      </c>
      <c r="V46" s="134">
        <f t="shared" si="33"/>
        <v>0.82199999999999995</v>
      </c>
      <c r="W46" s="133">
        <f t="shared" si="48"/>
        <v>0.1</v>
      </c>
      <c r="X46" s="133">
        <f t="shared" si="22"/>
        <v>0.30000000000000004</v>
      </c>
      <c r="Y46" s="133">
        <f t="shared" si="35"/>
        <v>0.4</v>
      </c>
      <c r="Z46" s="134">
        <f t="shared" si="36"/>
        <v>0.47400000000000009</v>
      </c>
      <c r="AA46" s="133">
        <f t="shared" si="49"/>
        <v>0.126</v>
      </c>
      <c r="AB46" s="133">
        <f t="shared" si="22"/>
        <v>0.251</v>
      </c>
      <c r="AC46" s="133">
        <f t="shared" si="38"/>
        <v>0.315</v>
      </c>
      <c r="AD46" s="134">
        <f t="shared" si="39"/>
        <v>0.32400000000000001</v>
      </c>
      <c r="AE46" s="133">
        <f t="shared" si="50"/>
        <v>7.0000000000000007E-2</v>
      </c>
    </row>
    <row r="47" spans="1:31">
      <c r="B47" s="73" t="s">
        <v>346</v>
      </c>
      <c r="C47" s="128">
        <f t="shared" si="40"/>
        <v>1.92</v>
      </c>
      <c r="D47" s="128">
        <f t="shared" si="41"/>
        <v>4.6999999999999993</v>
      </c>
      <c r="E47" s="128">
        <f t="shared" si="42"/>
        <v>7.43</v>
      </c>
      <c r="F47" s="129">
        <f t="shared" si="43"/>
        <v>9.2270000000000003</v>
      </c>
      <c r="G47" s="128">
        <f t="shared" si="44"/>
        <v>3.08</v>
      </c>
      <c r="H47" s="128">
        <f t="shared" si="22"/>
        <v>6.7</v>
      </c>
      <c r="I47" s="128">
        <f t="shared" si="23"/>
        <v>10.969999999999999</v>
      </c>
      <c r="J47" s="129">
        <f t="shared" si="24"/>
        <v>15.6646</v>
      </c>
      <c r="K47" s="128">
        <f t="shared" si="45"/>
        <v>6.6509999999999998</v>
      </c>
      <c r="L47" s="128">
        <f t="shared" si="22"/>
        <v>14.997</v>
      </c>
      <c r="M47" s="128">
        <f t="shared" si="26"/>
        <v>25.031600000000001</v>
      </c>
      <c r="N47" s="129">
        <f t="shared" si="27"/>
        <v>35.005000000000003</v>
      </c>
      <c r="O47" s="128">
        <f t="shared" si="46"/>
        <v>10.49</v>
      </c>
      <c r="P47" s="128">
        <f t="shared" si="22"/>
        <v>18.071489</v>
      </c>
      <c r="Q47" s="128">
        <f t="shared" si="29"/>
        <v>27.957432999999998</v>
      </c>
      <c r="R47" s="129">
        <f t="shared" si="30"/>
        <v>37.747</v>
      </c>
      <c r="S47" s="128">
        <f t="shared" si="47"/>
        <v>10.10093</v>
      </c>
      <c r="T47" s="128">
        <f t="shared" si="22"/>
        <v>21.131</v>
      </c>
      <c r="U47" s="128">
        <f t="shared" si="32"/>
        <v>32.658940999999999</v>
      </c>
      <c r="V47" s="129">
        <f t="shared" si="33"/>
        <v>45.317940999999998</v>
      </c>
      <c r="W47" s="128">
        <f t="shared" si="48"/>
        <v>11.8</v>
      </c>
      <c r="X47" s="128">
        <f t="shared" si="22"/>
        <v>23.8</v>
      </c>
      <c r="Y47" s="128">
        <f t="shared" si="35"/>
        <v>39.1</v>
      </c>
      <c r="Z47" s="129">
        <f t="shared" si="36"/>
        <v>55.707999999999998</v>
      </c>
      <c r="AA47" s="128">
        <f t="shared" si="49"/>
        <v>18.686</v>
      </c>
      <c r="AB47" s="128">
        <f t="shared" si="22"/>
        <v>40.459000000000003</v>
      </c>
      <c r="AC47" s="128">
        <f t="shared" si="38"/>
        <v>60.957000000000001</v>
      </c>
      <c r="AD47" s="129">
        <f t="shared" si="39"/>
        <v>81.043000000000006</v>
      </c>
      <c r="AE47" s="128">
        <f t="shared" si="50"/>
        <v>26.530999999999999</v>
      </c>
    </row>
    <row r="48" spans="1:31">
      <c r="B48" s="74" t="s">
        <v>343</v>
      </c>
      <c r="C48" s="133">
        <f t="shared" si="40"/>
        <v>1.35</v>
      </c>
      <c r="D48" s="133">
        <f t="shared" si="41"/>
        <v>3.43</v>
      </c>
      <c r="E48" s="133">
        <f t="shared" si="42"/>
        <v>5.36</v>
      </c>
      <c r="F48" s="134">
        <f t="shared" si="43"/>
        <v>6.2340000000000009</v>
      </c>
      <c r="G48" s="133">
        <f t="shared" si="44"/>
        <v>1.95</v>
      </c>
      <c r="H48" s="133">
        <f t="shared" si="22"/>
        <v>4.2</v>
      </c>
      <c r="I48" s="133">
        <f t="shared" si="23"/>
        <v>6.32</v>
      </c>
      <c r="J48" s="134">
        <f t="shared" si="24"/>
        <v>7.8266</v>
      </c>
      <c r="K48" s="133">
        <f t="shared" si="45"/>
        <v>2.6219999999999999</v>
      </c>
      <c r="L48" s="133">
        <f t="shared" si="22"/>
        <v>6.2160000000000002</v>
      </c>
      <c r="M48" s="133">
        <f t="shared" si="26"/>
        <v>11.045669</v>
      </c>
      <c r="N48" s="134">
        <f t="shared" si="27"/>
        <v>14.643000000000001</v>
      </c>
      <c r="O48" s="133">
        <f t="shared" si="46"/>
        <v>5.48</v>
      </c>
      <c r="P48" s="133">
        <f t="shared" si="22"/>
        <v>7.6403790000000003</v>
      </c>
      <c r="Q48" s="133">
        <f t="shared" si="29"/>
        <v>12.176282</v>
      </c>
      <c r="R48" s="134">
        <f t="shared" si="30"/>
        <v>16.986000000000001</v>
      </c>
      <c r="S48" s="133">
        <f t="shared" si="47"/>
        <v>5.6347199999999997</v>
      </c>
      <c r="T48" s="133">
        <f t="shared" si="22"/>
        <v>11.691101</v>
      </c>
      <c r="U48" s="133">
        <f t="shared" si="32"/>
        <v>18.742999999999999</v>
      </c>
      <c r="V48" s="134">
        <f t="shared" si="33"/>
        <v>26.725999999999999</v>
      </c>
      <c r="W48" s="133">
        <f t="shared" si="48"/>
        <v>8.3000000000000007</v>
      </c>
      <c r="X48" s="133">
        <f t="shared" si="22"/>
        <v>15.8</v>
      </c>
      <c r="Y48" s="133">
        <f t="shared" si="35"/>
        <v>25.6</v>
      </c>
      <c r="Z48" s="134">
        <f t="shared" si="36"/>
        <v>34.695</v>
      </c>
      <c r="AA48" s="133">
        <f t="shared" si="49"/>
        <v>10.478</v>
      </c>
      <c r="AB48" s="133">
        <f t="shared" si="22"/>
        <v>23.983000000000001</v>
      </c>
      <c r="AC48" s="133">
        <f t="shared" si="38"/>
        <v>36.143000000000001</v>
      </c>
      <c r="AD48" s="134">
        <f t="shared" si="39"/>
        <v>47.777999999999999</v>
      </c>
      <c r="AE48" s="133">
        <f t="shared" si="50"/>
        <v>17.343</v>
      </c>
    </row>
    <row r="49" spans="1:31">
      <c r="B49" s="74" t="s">
        <v>344</v>
      </c>
      <c r="C49" s="133">
        <f t="shared" si="40"/>
        <v>0.56999999999999995</v>
      </c>
      <c r="D49" s="133">
        <f t="shared" si="41"/>
        <v>1.27</v>
      </c>
      <c r="E49" s="133">
        <f t="shared" si="42"/>
        <v>2.0700000000000003</v>
      </c>
      <c r="F49" s="134">
        <f t="shared" si="43"/>
        <v>2.9930000000000003</v>
      </c>
      <c r="G49" s="133">
        <f t="shared" si="44"/>
        <v>1.1399999999999999</v>
      </c>
      <c r="H49" s="133">
        <f t="shared" si="22"/>
        <v>2.5</v>
      </c>
      <c r="I49" s="133">
        <f t="shared" si="23"/>
        <v>4.6500000000000004</v>
      </c>
      <c r="J49" s="134">
        <f t="shared" si="24"/>
        <v>7.838000000000001</v>
      </c>
      <c r="K49" s="133">
        <f t="shared" si="45"/>
        <v>4.0289999999999999</v>
      </c>
      <c r="L49" s="133">
        <f t="shared" si="22"/>
        <v>8.7810000000000006</v>
      </c>
      <c r="M49" s="133">
        <f t="shared" si="26"/>
        <v>13.985931000000001</v>
      </c>
      <c r="N49" s="134">
        <f t="shared" si="27"/>
        <v>20.361999999999998</v>
      </c>
      <c r="O49" s="133">
        <f t="shared" si="46"/>
        <v>5.01</v>
      </c>
      <c r="P49" s="133">
        <f t="shared" si="22"/>
        <v>10.43111</v>
      </c>
      <c r="Q49" s="133">
        <f t="shared" si="29"/>
        <v>15.781150999999999</v>
      </c>
      <c r="R49" s="134">
        <f t="shared" si="30"/>
        <v>20.760999999999999</v>
      </c>
      <c r="S49" s="133">
        <f t="shared" si="47"/>
        <v>4.4662100000000002</v>
      </c>
      <c r="T49" s="133">
        <f t="shared" si="22"/>
        <v>9.4399580000000007</v>
      </c>
      <c r="U49" s="133">
        <f t="shared" si="32"/>
        <v>13.916</v>
      </c>
      <c r="V49" s="134">
        <f t="shared" si="33"/>
        <v>18.591999999999999</v>
      </c>
      <c r="W49" s="133">
        <f t="shared" si="48"/>
        <v>3.5</v>
      </c>
      <c r="X49" s="133">
        <f t="shared" si="22"/>
        <v>7.9</v>
      </c>
      <c r="Y49" s="133">
        <f t="shared" si="35"/>
        <v>13.4</v>
      </c>
      <c r="Z49" s="134">
        <f t="shared" si="36"/>
        <v>20.913</v>
      </c>
      <c r="AA49" s="133">
        <f t="shared" si="49"/>
        <v>8.2080000000000002</v>
      </c>
      <c r="AB49" s="133">
        <f t="shared" si="22"/>
        <v>16.475999999999999</v>
      </c>
      <c r="AC49" s="133">
        <f t="shared" si="38"/>
        <v>24.814</v>
      </c>
      <c r="AD49" s="134">
        <f t="shared" si="39"/>
        <v>33.265000000000001</v>
      </c>
      <c r="AE49" s="133">
        <f t="shared" si="50"/>
        <v>9.1379999999999999</v>
      </c>
    </row>
    <row r="50" spans="1:31" ht="26">
      <c r="B50" s="73" t="s">
        <v>347</v>
      </c>
      <c r="C50" s="128">
        <f t="shared" si="40"/>
        <v>0.21</v>
      </c>
      <c r="D50" s="128">
        <f t="shared" si="41"/>
        <v>0.35</v>
      </c>
      <c r="E50" s="128">
        <f t="shared" si="42"/>
        <v>0.54</v>
      </c>
      <c r="F50" s="129">
        <f t="shared" si="43"/>
        <v>0.85799999999999998</v>
      </c>
      <c r="G50" s="128">
        <f t="shared" si="44"/>
        <v>0.28000000000000003</v>
      </c>
      <c r="H50" s="128">
        <f t="shared" si="22"/>
        <v>0.66</v>
      </c>
      <c r="I50" s="128">
        <f t="shared" si="23"/>
        <v>0.99</v>
      </c>
      <c r="J50" s="129">
        <f t="shared" si="24"/>
        <v>1.3819999999999999</v>
      </c>
      <c r="K50" s="128">
        <f t="shared" si="45"/>
        <v>0.51800000000000002</v>
      </c>
      <c r="L50" s="128">
        <f t="shared" si="22"/>
        <v>1.415</v>
      </c>
      <c r="M50" s="128">
        <f t="shared" si="26"/>
        <v>2.2230500000000002</v>
      </c>
      <c r="N50" s="129">
        <f t="shared" si="27"/>
        <v>2.7590000000000003</v>
      </c>
      <c r="O50" s="128">
        <f t="shared" si="46"/>
        <v>0.31900000000000001</v>
      </c>
      <c r="P50" s="128">
        <f t="shared" si="22"/>
        <v>0.78001100000000001</v>
      </c>
      <c r="Q50" s="128">
        <f t="shared" si="29"/>
        <v>1.1001830000000001</v>
      </c>
      <c r="R50" s="129">
        <f t="shared" si="30"/>
        <v>1.3880000000000001</v>
      </c>
      <c r="S50" s="128">
        <f t="shared" si="47"/>
        <v>0.22407500000000002</v>
      </c>
      <c r="T50" s="128">
        <f t="shared" si="22"/>
        <v>0.40100000000000002</v>
      </c>
      <c r="U50" s="128">
        <f t="shared" si="32"/>
        <v>0.66007199999999999</v>
      </c>
      <c r="V50" s="129">
        <f t="shared" si="33"/>
        <v>1.1410720000000001</v>
      </c>
      <c r="W50" s="128">
        <f t="shared" si="48"/>
        <v>0.57599999999999996</v>
      </c>
      <c r="X50" s="128">
        <f t="shared" si="22"/>
        <v>1.2759999999999998</v>
      </c>
      <c r="Y50" s="128">
        <f t="shared" si="35"/>
        <v>1.71</v>
      </c>
      <c r="Z50" s="129">
        <f t="shared" si="36"/>
        <v>1.9649999999999999</v>
      </c>
      <c r="AA50" s="128">
        <f t="shared" si="49"/>
        <v>0.27639999999999998</v>
      </c>
      <c r="AB50" s="128">
        <f t="shared" si="22"/>
        <v>0.51639999999999997</v>
      </c>
      <c r="AC50" s="128">
        <f t="shared" si="38"/>
        <v>1.1554</v>
      </c>
      <c r="AD50" s="129">
        <f t="shared" si="39"/>
        <v>2.4283999999999999</v>
      </c>
      <c r="AE50" s="128">
        <f t="shared" si="50"/>
        <v>1.3939999999999999</v>
      </c>
    </row>
    <row r="51" spans="1:31">
      <c r="B51" s="74" t="s">
        <v>343</v>
      </c>
      <c r="C51" s="133">
        <f t="shared" si="40"/>
        <v>0.18</v>
      </c>
      <c r="D51" s="133">
        <f t="shared" si="41"/>
        <v>0.27</v>
      </c>
      <c r="E51" s="133">
        <f t="shared" si="42"/>
        <v>0.31</v>
      </c>
      <c r="F51" s="134">
        <f t="shared" si="43"/>
        <v>0.47</v>
      </c>
      <c r="G51" s="133">
        <f t="shared" si="44"/>
        <v>0.18</v>
      </c>
      <c r="H51" s="133">
        <f t="shared" si="22"/>
        <v>0.44</v>
      </c>
      <c r="I51" s="133">
        <f t="shared" si="23"/>
        <v>0.65</v>
      </c>
      <c r="J51" s="134">
        <f t="shared" si="24"/>
        <v>0.95899999999999996</v>
      </c>
      <c r="K51" s="133">
        <f t="shared" si="45"/>
        <v>0.36099999999999999</v>
      </c>
      <c r="L51" s="133">
        <f t="shared" si="22"/>
        <v>0.82599999999999996</v>
      </c>
      <c r="M51" s="133">
        <f t="shared" si="26"/>
        <v>1.173338</v>
      </c>
      <c r="N51" s="134">
        <f t="shared" si="27"/>
        <v>1.4660000000000002</v>
      </c>
      <c r="O51" s="133">
        <f t="shared" si="46"/>
        <v>0.22900000000000001</v>
      </c>
      <c r="P51" s="133">
        <f t="shared" si="22"/>
        <v>0.49197599999999997</v>
      </c>
      <c r="Q51" s="133">
        <f t="shared" si="29"/>
        <v>0.65879600000000005</v>
      </c>
      <c r="R51" s="134">
        <f t="shared" si="30"/>
        <v>0.79700000000000004</v>
      </c>
      <c r="S51" s="133">
        <f t="shared" si="47"/>
        <v>8.7656999999999999E-2</v>
      </c>
      <c r="T51" s="133">
        <f t="shared" si="22"/>
        <v>0.15234600000000001</v>
      </c>
      <c r="U51" s="133">
        <f t="shared" si="32"/>
        <v>0.23499999999999999</v>
      </c>
      <c r="V51" s="134">
        <f t="shared" si="33"/>
        <v>0.46899999999999997</v>
      </c>
      <c r="W51" s="133">
        <f t="shared" si="48"/>
        <v>0.36499999999999999</v>
      </c>
      <c r="X51" s="133">
        <f t="shared" si="22"/>
        <v>0.81699999999999995</v>
      </c>
      <c r="Y51" s="133">
        <f t="shared" si="35"/>
        <v>0.97599999999999998</v>
      </c>
      <c r="Z51" s="134">
        <f t="shared" si="36"/>
        <v>1.0649999999999999</v>
      </c>
      <c r="AA51" s="133">
        <f t="shared" si="49"/>
        <v>6.3700000000000007E-2</v>
      </c>
      <c r="AB51" s="133">
        <f t="shared" si="22"/>
        <v>9.5700000000000007E-2</v>
      </c>
      <c r="AC51" s="133">
        <f t="shared" si="38"/>
        <v>0.37370000000000003</v>
      </c>
      <c r="AD51" s="134">
        <f t="shared" si="39"/>
        <v>1.3557000000000001</v>
      </c>
      <c r="AE51" s="133">
        <f t="shared" si="50"/>
        <v>0.69899999999999995</v>
      </c>
    </row>
    <row r="52" spans="1:31">
      <c r="B52" s="74" t="s">
        <v>344</v>
      </c>
      <c r="C52" s="133">
        <f t="shared" si="40"/>
        <v>0.03</v>
      </c>
      <c r="D52" s="133">
        <f t="shared" si="41"/>
        <v>0.08</v>
      </c>
      <c r="E52" s="133">
        <f t="shared" si="42"/>
        <v>0.22999999999999998</v>
      </c>
      <c r="F52" s="134">
        <f t="shared" si="43"/>
        <v>0.38800000000000001</v>
      </c>
      <c r="G52" s="133">
        <f t="shared" si="44"/>
        <v>0.1</v>
      </c>
      <c r="H52" s="133">
        <f t="shared" si="22"/>
        <v>0.22</v>
      </c>
      <c r="I52" s="133">
        <f t="shared" si="23"/>
        <v>0.33999999999999997</v>
      </c>
      <c r="J52" s="134">
        <f t="shared" si="24"/>
        <v>0.42299999999999993</v>
      </c>
      <c r="K52" s="133">
        <f t="shared" si="45"/>
        <v>0.157</v>
      </c>
      <c r="L52" s="133">
        <f t="shared" si="22"/>
        <v>0.58899999999999997</v>
      </c>
      <c r="M52" s="133">
        <f t="shared" si="26"/>
        <v>1.049712</v>
      </c>
      <c r="N52" s="134">
        <f t="shared" si="27"/>
        <v>1.294</v>
      </c>
      <c r="O52" s="133">
        <f t="shared" si="46"/>
        <v>0.09</v>
      </c>
      <c r="P52" s="133">
        <f t="shared" si="22"/>
        <v>0.28803499999999999</v>
      </c>
      <c r="Q52" s="133">
        <f t="shared" si="29"/>
        <v>0.44138699999999997</v>
      </c>
      <c r="R52" s="134">
        <f t="shared" si="30"/>
        <v>0.59099999999999997</v>
      </c>
      <c r="S52" s="133">
        <f t="shared" si="47"/>
        <v>0.13641800000000001</v>
      </c>
      <c r="T52" s="133">
        <f t="shared" si="22"/>
        <v>0.249582</v>
      </c>
      <c r="U52" s="133">
        <f t="shared" si="32"/>
        <v>0.42599999999999999</v>
      </c>
      <c r="V52" s="134">
        <f t="shared" si="33"/>
        <v>0.67300000000000004</v>
      </c>
      <c r="W52" s="133">
        <f t="shared" si="48"/>
        <v>0.21099999999999999</v>
      </c>
      <c r="X52" s="133">
        <f t="shared" si="22"/>
        <v>0.44899999999999995</v>
      </c>
      <c r="Y52" s="133">
        <f t="shared" si="35"/>
        <v>0.72399999999999998</v>
      </c>
      <c r="Z52" s="134">
        <f t="shared" si="36"/>
        <v>0.89</v>
      </c>
      <c r="AA52" s="133">
        <f t="shared" si="49"/>
        <v>0.2127</v>
      </c>
      <c r="AB52" s="133">
        <f t="shared" si="22"/>
        <v>0.42069999999999996</v>
      </c>
      <c r="AC52" s="133">
        <f t="shared" si="38"/>
        <v>0.78169999999999995</v>
      </c>
      <c r="AD52" s="134">
        <f t="shared" si="39"/>
        <v>1.0727</v>
      </c>
      <c r="AE52" s="133">
        <f t="shared" si="50"/>
        <v>0.69599999999999995</v>
      </c>
    </row>
    <row r="53" spans="1:31">
      <c r="B53" s="73" t="s">
        <v>348</v>
      </c>
      <c r="C53" s="128" t="str">
        <f t="shared" si="40"/>
        <v>-</v>
      </c>
      <c r="D53" s="128">
        <f t="shared" si="41"/>
        <v>0</v>
      </c>
      <c r="E53" s="128">
        <f t="shared" si="42"/>
        <v>0</v>
      </c>
      <c r="F53" s="129">
        <f t="shared" si="43"/>
        <v>0</v>
      </c>
      <c r="G53" s="128" t="str">
        <f t="shared" si="44"/>
        <v>-</v>
      </c>
      <c r="H53" s="128">
        <f t="shared" si="22"/>
        <v>0</v>
      </c>
      <c r="I53" s="128">
        <f t="shared" si="23"/>
        <v>0</v>
      </c>
      <c r="J53" s="129">
        <f t="shared" si="24"/>
        <v>0</v>
      </c>
      <c r="K53" s="128" t="str">
        <f t="shared" si="45"/>
        <v>-</v>
      </c>
      <c r="L53" s="128">
        <f t="shared" si="22"/>
        <v>0</v>
      </c>
      <c r="M53" s="128">
        <f t="shared" si="26"/>
        <v>0</v>
      </c>
      <c r="N53" s="129">
        <f t="shared" si="27"/>
        <v>0</v>
      </c>
      <c r="O53" s="128" t="str">
        <f t="shared" si="46"/>
        <v>-</v>
      </c>
      <c r="P53" s="128">
        <f t="shared" si="22"/>
        <v>0</v>
      </c>
      <c r="Q53" s="128">
        <f t="shared" si="29"/>
        <v>0</v>
      </c>
      <c r="R53" s="129">
        <f t="shared" si="30"/>
        <v>0</v>
      </c>
      <c r="S53" s="128" t="str">
        <f t="shared" si="47"/>
        <v>-</v>
      </c>
      <c r="T53" s="128">
        <f t="shared" si="22"/>
        <v>0</v>
      </c>
      <c r="U53" s="128">
        <f t="shared" si="32"/>
        <v>0</v>
      </c>
      <c r="V53" s="129">
        <f t="shared" si="33"/>
        <v>0</v>
      </c>
      <c r="W53" s="128">
        <f t="shared" si="48"/>
        <v>0.51</v>
      </c>
      <c r="X53" s="128">
        <f t="shared" si="22"/>
        <v>1.111</v>
      </c>
      <c r="Y53" s="128">
        <f t="shared" si="35"/>
        <v>1.6400000000000001</v>
      </c>
      <c r="Z53" s="129">
        <f t="shared" si="36"/>
        <v>2.1510000000000002</v>
      </c>
      <c r="AA53" s="128">
        <f t="shared" si="49"/>
        <v>0.49099999999999999</v>
      </c>
      <c r="AB53" s="128">
        <f t="shared" si="22"/>
        <v>0.88400000000000001</v>
      </c>
      <c r="AC53" s="128">
        <f t="shared" si="38"/>
        <v>1.286</v>
      </c>
      <c r="AD53" s="129">
        <f t="shared" si="39"/>
        <v>1.5740000000000001</v>
      </c>
      <c r="AE53" s="128">
        <f t="shared" si="50"/>
        <v>0.29199999999999998</v>
      </c>
    </row>
    <row r="54" spans="1:31">
      <c r="B54" s="75" t="s">
        <v>349</v>
      </c>
      <c r="C54" s="138">
        <f>C35</f>
        <v>8.6199999999999992</v>
      </c>
      <c r="D54" s="138">
        <f>SUM(C35:D35)</f>
        <v>18.329999999999998</v>
      </c>
      <c r="E54" s="138">
        <f>SUM(C35:E35)</f>
        <v>26.849999999999998</v>
      </c>
      <c r="F54" s="139">
        <f>SUM(C35:F35)</f>
        <v>34.868000000000002</v>
      </c>
      <c r="G54" s="138">
        <f t="shared" si="44"/>
        <v>9.83</v>
      </c>
      <c r="H54" s="138">
        <f t="shared" si="22"/>
        <v>21.29</v>
      </c>
      <c r="I54" s="138">
        <f t="shared" si="23"/>
        <v>32.9</v>
      </c>
      <c r="J54" s="139">
        <f t="shared" si="24"/>
        <v>47.481000000000002</v>
      </c>
      <c r="K54" s="138">
        <f t="shared" si="45"/>
        <v>16.190000000000001</v>
      </c>
      <c r="L54" s="138">
        <f t="shared" si="22"/>
        <v>37.752000000000002</v>
      </c>
      <c r="M54" s="138">
        <f t="shared" si="26"/>
        <v>58.812957999999995</v>
      </c>
      <c r="N54" s="139">
        <f t="shared" si="27"/>
        <v>81.132999999999996</v>
      </c>
      <c r="O54" s="138">
        <f t="shared" si="46"/>
        <v>21.425000000000001</v>
      </c>
      <c r="P54" s="138">
        <f t="shared" si="22"/>
        <v>36.019154999999998</v>
      </c>
      <c r="Q54" s="138">
        <f t="shared" si="29"/>
        <v>55.584032999999998</v>
      </c>
      <c r="R54" s="139">
        <f t="shared" si="30"/>
        <v>76.460999999999999</v>
      </c>
      <c r="S54" s="138">
        <f t="shared" si="47"/>
        <v>21.320568000000002</v>
      </c>
      <c r="T54" s="138">
        <f t="shared" si="22"/>
        <v>50.808999999999997</v>
      </c>
      <c r="U54" s="138">
        <f t="shared" si="32"/>
        <v>75.263328999999999</v>
      </c>
      <c r="V54" s="139">
        <f t="shared" si="33"/>
        <v>100.591658</v>
      </c>
      <c r="W54" s="138">
        <f t="shared" si="48"/>
        <v>35.385999999999996</v>
      </c>
      <c r="X54" s="138">
        <f t="shared" si="22"/>
        <v>68.086999999999989</v>
      </c>
      <c r="Y54" s="138">
        <f t="shared" si="35"/>
        <v>101.35</v>
      </c>
      <c r="Z54" s="139">
        <f t="shared" si="36"/>
        <v>141.809</v>
      </c>
      <c r="AA54" s="138">
        <f t="shared" si="49"/>
        <v>38.972799999999999</v>
      </c>
      <c r="AB54" s="138">
        <f t="shared" si="22"/>
        <v>84.867800000000003</v>
      </c>
      <c r="AC54" s="138">
        <f t="shared" si="38"/>
        <v>133.11279999999999</v>
      </c>
      <c r="AD54" s="139">
        <f t="shared" si="39"/>
        <v>180.11579999999998</v>
      </c>
      <c r="AE54" s="138">
        <f t="shared" si="50"/>
        <v>50.379000000000005</v>
      </c>
    </row>
    <row r="55" spans="1:31">
      <c r="B55" s="74" t="s">
        <v>343</v>
      </c>
      <c r="C55" s="133">
        <f t="shared" si="40"/>
        <v>6.42</v>
      </c>
      <c r="D55" s="133">
        <f t="shared" si="41"/>
        <v>13.2</v>
      </c>
      <c r="E55" s="133">
        <f t="shared" si="42"/>
        <v>18.419999999999998</v>
      </c>
      <c r="F55" s="134">
        <f t="shared" si="43"/>
        <v>23.510999999999999</v>
      </c>
      <c r="G55" s="133">
        <f t="shared" si="44"/>
        <v>6.23</v>
      </c>
      <c r="H55" s="133">
        <f t="shared" si="22"/>
        <v>13.760000000000002</v>
      </c>
      <c r="I55" s="133">
        <f t="shared" si="23"/>
        <v>20.14</v>
      </c>
      <c r="J55" s="134">
        <f t="shared" si="24"/>
        <v>27.541</v>
      </c>
      <c r="K55" s="133">
        <f t="shared" si="45"/>
        <v>8.5350000000000001</v>
      </c>
      <c r="L55" s="133">
        <f t="shared" si="22"/>
        <v>19.081</v>
      </c>
      <c r="M55" s="133">
        <f t="shared" si="26"/>
        <v>30.136856000000002</v>
      </c>
      <c r="N55" s="134">
        <f t="shared" si="27"/>
        <v>41.17</v>
      </c>
      <c r="O55" s="133">
        <f t="shared" si="46"/>
        <v>12.631</v>
      </c>
      <c r="P55" s="133">
        <f t="shared" si="22"/>
        <v>18.019863999999998</v>
      </c>
      <c r="Q55" s="133">
        <f t="shared" si="29"/>
        <v>29.140028999999998</v>
      </c>
      <c r="R55" s="134">
        <f t="shared" si="30"/>
        <v>41.9</v>
      </c>
      <c r="S55" s="133">
        <f t="shared" si="47"/>
        <v>13.63148</v>
      </c>
      <c r="T55" s="133">
        <f t="shared" si="22"/>
        <v>33.946677000000001</v>
      </c>
      <c r="U55" s="133">
        <f t="shared" si="32"/>
        <v>51.516999999999996</v>
      </c>
      <c r="V55" s="134">
        <f t="shared" si="33"/>
        <v>70.179000000000002</v>
      </c>
      <c r="W55" s="133">
        <f t="shared" si="48"/>
        <v>19.264999999999997</v>
      </c>
      <c r="X55" s="133">
        <f t="shared" si="22"/>
        <v>38.716999999999999</v>
      </c>
      <c r="Y55" s="133">
        <f t="shared" si="35"/>
        <v>61.576000000000001</v>
      </c>
      <c r="Z55" s="134">
        <f t="shared" si="36"/>
        <v>87.429000000000002</v>
      </c>
      <c r="AA55" s="133">
        <f t="shared" si="49"/>
        <v>24.043099999999999</v>
      </c>
      <c r="AB55" s="133">
        <f t="shared" si="22"/>
        <v>55.293100000000003</v>
      </c>
      <c r="AC55" s="133">
        <f t="shared" si="38"/>
        <v>86.328100000000006</v>
      </c>
      <c r="AD55" s="134">
        <f t="shared" si="39"/>
        <v>117.0581</v>
      </c>
      <c r="AE55" s="133">
        <f t="shared" si="50"/>
        <v>33.649000000000001</v>
      </c>
    </row>
    <row r="56" spans="1:31" ht="15" thickBot="1">
      <c r="B56" s="211" t="s">
        <v>344</v>
      </c>
      <c r="C56" s="143">
        <f t="shared" si="40"/>
        <v>2.2000000000000002</v>
      </c>
      <c r="D56" s="143">
        <f t="shared" si="41"/>
        <v>5.1300000000000008</v>
      </c>
      <c r="E56" s="143">
        <f t="shared" si="42"/>
        <v>8.43</v>
      </c>
      <c r="F56" s="144">
        <f t="shared" si="43"/>
        <v>11.356999999999999</v>
      </c>
      <c r="G56" s="143">
        <f t="shared" si="44"/>
        <v>3.6</v>
      </c>
      <c r="H56" s="143">
        <f t="shared" si="22"/>
        <v>7.53</v>
      </c>
      <c r="I56" s="143">
        <f t="shared" si="23"/>
        <v>12.760000000000002</v>
      </c>
      <c r="J56" s="144">
        <f t="shared" si="24"/>
        <v>19.940000000000001</v>
      </c>
      <c r="K56" s="143">
        <f t="shared" si="45"/>
        <v>7.6550000000000002</v>
      </c>
      <c r="L56" s="143">
        <f t="shared" si="22"/>
        <v>18.671000000000003</v>
      </c>
      <c r="M56" s="143">
        <f t="shared" si="26"/>
        <v>28.621193000000005</v>
      </c>
      <c r="N56" s="144">
        <f t="shared" si="27"/>
        <v>39.908090999999999</v>
      </c>
      <c r="O56" s="143">
        <f t="shared" si="46"/>
        <v>8.7940000000000005</v>
      </c>
      <c r="P56" s="143">
        <f t="shared" si="22"/>
        <v>17.999290999999999</v>
      </c>
      <c r="Q56" s="143">
        <f t="shared" si="29"/>
        <v>26.444004</v>
      </c>
      <c r="R56" s="144">
        <f t="shared" si="30"/>
        <v>34.561</v>
      </c>
      <c r="S56" s="143">
        <f t="shared" si="47"/>
        <v>7.6890879999999999</v>
      </c>
      <c r="T56" s="143">
        <f t="shared" si="22"/>
        <v>16.863664999999997</v>
      </c>
      <c r="U56" s="143">
        <f t="shared" si="32"/>
        <v>23.747670999999997</v>
      </c>
      <c r="V56" s="144">
        <f t="shared" si="33"/>
        <v>30.413999999999994</v>
      </c>
      <c r="W56" s="143">
        <f t="shared" si="48"/>
        <v>16.121000000000002</v>
      </c>
      <c r="X56" s="143">
        <f t="shared" si="22"/>
        <v>29.360000000000003</v>
      </c>
      <c r="Y56" s="143">
        <f t="shared" si="35"/>
        <v>39.764000000000003</v>
      </c>
      <c r="Z56" s="144">
        <f t="shared" si="36"/>
        <v>54.370000000000005</v>
      </c>
      <c r="AA56" s="143">
        <f t="shared" si="49"/>
        <v>14.9297</v>
      </c>
      <c r="AB56" s="143">
        <f t="shared" si="22"/>
        <v>29.5747</v>
      </c>
      <c r="AC56" s="143">
        <f t="shared" si="38"/>
        <v>46.784700000000001</v>
      </c>
      <c r="AD56" s="144">
        <f t="shared" si="39"/>
        <v>63.057699999999997</v>
      </c>
      <c r="AE56" s="143">
        <f t="shared" si="50"/>
        <v>16.73</v>
      </c>
    </row>
    <row r="57" spans="1:31" ht="15" thickBot="1"/>
    <row r="58" spans="1:31">
      <c r="B58" s="64" t="s">
        <v>413</v>
      </c>
      <c r="C58" s="114" t="s">
        <v>0</v>
      </c>
      <c r="D58" s="115" t="s">
        <v>1</v>
      </c>
      <c r="E58" s="115" t="s">
        <v>2</v>
      </c>
      <c r="F58" s="115" t="s">
        <v>3</v>
      </c>
      <c r="G58" s="40" t="s">
        <v>4</v>
      </c>
      <c r="H58" s="41" t="s">
        <v>6</v>
      </c>
      <c r="I58" s="41" t="s">
        <v>8</v>
      </c>
      <c r="J58" s="41" t="s">
        <v>9</v>
      </c>
      <c r="K58" s="40" t="s">
        <v>10</v>
      </c>
      <c r="L58" s="41" t="s">
        <v>11</v>
      </c>
      <c r="M58" s="41" t="s">
        <v>12</v>
      </c>
      <c r="N58" s="41" t="s">
        <v>13</v>
      </c>
      <c r="O58" s="40" t="s">
        <v>15</v>
      </c>
      <c r="P58" s="41" t="s">
        <v>16</v>
      </c>
      <c r="Q58" s="41" t="s">
        <v>17</v>
      </c>
      <c r="R58" s="41" t="s">
        <v>18</v>
      </c>
      <c r="S58" s="40" t="s">
        <v>19</v>
      </c>
      <c r="T58" s="41" t="s">
        <v>20</v>
      </c>
      <c r="U58" s="41" t="s">
        <v>21</v>
      </c>
      <c r="V58" s="41" t="s">
        <v>22</v>
      </c>
      <c r="W58" s="40" t="s">
        <v>23</v>
      </c>
      <c r="X58" s="41" t="s">
        <v>24</v>
      </c>
      <c r="Y58" s="41" t="s">
        <v>25</v>
      </c>
      <c r="Z58" s="41" t="s">
        <v>26</v>
      </c>
      <c r="AA58" s="114" t="s">
        <v>27</v>
      </c>
      <c r="AB58" s="115" t="s">
        <v>28</v>
      </c>
      <c r="AC58" s="115" t="s">
        <v>113</v>
      </c>
      <c r="AD58" s="801" t="s">
        <v>312</v>
      </c>
      <c r="AE58" s="114" t="s">
        <v>411</v>
      </c>
    </row>
    <row r="59" spans="1:31">
      <c r="A59" s="888">
        <v>2</v>
      </c>
      <c r="B59" s="73" t="s">
        <v>342</v>
      </c>
      <c r="C59" s="975">
        <f>C22/C35</f>
        <v>0.68097447795823673</v>
      </c>
      <c r="D59" s="976">
        <f t="shared" ref="D59:AE59" si="51">D22/D35</f>
        <v>0.59526261585993823</v>
      </c>
      <c r="E59" s="976">
        <f t="shared" si="51"/>
        <v>0.52230046948356812</v>
      </c>
      <c r="F59" s="977">
        <f t="shared" si="51"/>
        <v>0.59877775006235912</v>
      </c>
      <c r="G59" s="978">
        <f t="shared" si="51"/>
        <v>0.55645981688708035</v>
      </c>
      <c r="H59" s="979">
        <f t="shared" si="51"/>
        <v>0.54799301919720766</v>
      </c>
      <c r="I59" s="979">
        <f t="shared" si="51"/>
        <v>0.47889750215331611</v>
      </c>
      <c r="J59" s="979">
        <f t="shared" si="51"/>
        <v>0.5318565256155271</v>
      </c>
      <c r="K59" s="978">
        <f t="shared" si="51"/>
        <v>0.43360098826436066</v>
      </c>
      <c r="L59" s="979">
        <f t="shared" si="51"/>
        <v>0.48186624617382434</v>
      </c>
      <c r="M59" s="979">
        <f t="shared" si="51"/>
        <v>0.4314904858553919</v>
      </c>
      <c r="N59" s="979">
        <f t="shared" si="51"/>
        <v>0.46076960787080939</v>
      </c>
      <c r="O59" s="978">
        <f t="shared" si="51"/>
        <v>0.42945157526254379</v>
      </c>
      <c r="P59" s="979">
        <f t="shared" si="51"/>
        <v>0.3981474775346705</v>
      </c>
      <c r="Q59" s="979">
        <f t="shared" si="51"/>
        <v>0.41814684456504159</v>
      </c>
      <c r="R59" s="979">
        <f t="shared" si="51"/>
        <v>0.46670486187002164</v>
      </c>
      <c r="S59" s="978">
        <f t="shared" si="51"/>
        <v>0.43185594304992247</v>
      </c>
      <c r="T59" s="979">
        <f t="shared" si="51"/>
        <v>0.56932786388913448</v>
      </c>
      <c r="U59" s="979">
        <f t="shared" si="51"/>
        <v>0.4384655575706044</v>
      </c>
      <c r="V59" s="979">
        <f t="shared" si="51"/>
        <v>0.40157915668262206</v>
      </c>
      <c r="W59" s="978">
        <f t="shared" si="51"/>
        <v>0.57932515684168884</v>
      </c>
      <c r="X59" s="979">
        <f t="shared" si="51"/>
        <v>0.52291978838567632</v>
      </c>
      <c r="Y59" s="979">
        <f t="shared" si="51"/>
        <v>0.46598322460391428</v>
      </c>
      <c r="Z59" s="979">
        <f t="shared" si="51"/>
        <v>0.52008205838008847</v>
      </c>
      <c r="AA59" s="980">
        <f t="shared" si="51"/>
        <v>0.47087969045077599</v>
      </c>
      <c r="AB59" s="979">
        <f t="shared" si="51"/>
        <v>0.47841812833642006</v>
      </c>
      <c r="AC59" s="979">
        <f t="shared" si="51"/>
        <v>0.53528863094621204</v>
      </c>
      <c r="AD59" s="981">
        <f t="shared" si="51"/>
        <v>0.50728676892964286</v>
      </c>
      <c r="AE59" s="980">
        <f t="shared" si="51"/>
        <v>0.4128902915897496</v>
      </c>
    </row>
    <row r="60" spans="1:31">
      <c r="A60" s="888">
        <v>3</v>
      </c>
      <c r="B60" s="74" t="s">
        <v>343</v>
      </c>
      <c r="C60" s="982">
        <f>C23/C35</f>
        <v>0.50116009280742468</v>
      </c>
      <c r="D60" s="983">
        <f t="shared" ref="D60:AE60" si="52">D23/D35</f>
        <v>0.3810504634397528</v>
      </c>
      <c r="E60" s="983">
        <f t="shared" si="52"/>
        <v>0.30046948356807512</v>
      </c>
      <c r="F60" s="984">
        <f t="shared" si="52"/>
        <v>0.40159640808181574</v>
      </c>
      <c r="G60" s="985">
        <f t="shared" si="52"/>
        <v>0.35300101729399797</v>
      </c>
      <c r="H60" s="986">
        <f t="shared" si="52"/>
        <v>0.37172774869109942</v>
      </c>
      <c r="I60" s="986">
        <f t="shared" si="52"/>
        <v>0.25409130060292856</v>
      </c>
      <c r="J60" s="986">
        <f t="shared" si="52"/>
        <v>0.2838625608668815</v>
      </c>
      <c r="K60" s="985">
        <f t="shared" si="52"/>
        <v>0.23792464484249534</v>
      </c>
      <c r="L60" s="986">
        <f t="shared" si="52"/>
        <v>0.22868936091271677</v>
      </c>
      <c r="M60" s="986">
        <f t="shared" si="52"/>
        <v>0.23755106486609023</v>
      </c>
      <c r="N60" s="986">
        <f t="shared" si="52"/>
        <v>0.26272114541719943</v>
      </c>
      <c r="O60" s="985">
        <f t="shared" si="52"/>
        <v>0.26277712952158694</v>
      </c>
      <c r="P60" s="986">
        <f t="shared" si="52"/>
        <v>0.17560132806592774</v>
      </c>
      <c r="Q60" s="986">
        <f t="shared" si="52"/>
        <v>0.28254150115324</v>
      </c>
      <c r="R60" s="986">
        <f t="shared" si="52"/>
        <v>0.32755509935902094</v>
      </c>
      <c r="S60" s="985">
        <f t="shared" si="52"/>
        <v>0.2951972011252233</v>
      </c>
      <c r="T60" s="986">
        <f t="shared" si="52"/>
        <v>0.44237167306827302</v>
      </c>
      <c r="U60" s="986">
        <f t="shared" si="52"/>
        <v>0.35304100963064661</v>
      </c>
      <c r="V60" s="986">
        <f t="shared" si="52"/>
        <v>0.3391854235626835</v>
      </c>
      <c r="W60" s="985">
        <f t="shared" si="52"/>
        <v>0.24585994461086305</v>
      </c>
      <c r="X60" s="986">
        <f t="shared" si="52"/>
        <v>0.2874529830892022</v>
      </c>
      <c r="Y60" s="986">
        <f t="shared" si="52"/>
        <v>0.34572948922225899</v>
      </c>
      <c r="Z60" s="986">
        <f t="shared" si="52"/>
        <v>0.363330779307447</v>
      </c>
      <c r="AA60" s="987">
        <f t="shared" si="52"/>
        <v>0.31969732736677892</v>
      </c>
      <c r="AB60" s="986">
        <f t="shared" si="52"/>
        <v>0.35528924719468352</v>
      </c>
      <c r="AC60" s="986">
        <f t="shared" si="52"/>
        <v>0.36853559954399417</v>
      </c>
      <c r="AD60" s="988">
        <f t="shared" si="52"/>
        <v>0.35338169904048677</v>
      </c>
      <c r="AE60" s="987">
        <f t="shared" si="52"/>
        <v>0.28319339407292715</v>
      </c>
    </row>
    <row r="61" spans="1:31">
      <c r="A61" s="888">
        <v>4</v>
      </c>
      <c r="B61" s="74" t="s">
        <v>344</v>
      </c>
      <c r="C61" s="982">
        <f>C24/C35</f>
        <v>0.17981438515081208</v>
      </c>
      <c r="D61" s="983">
        <f t="shared" ref="D61:AE61" si="53">D24/D35</f>
        <v>0.21421215242018538</v>
      </c>
      <c r="E61" s="983">
        <f t="shared" si="53"/>
        <v>0.22183098591549297</v>
      </c>
      <c r="F61" s="984">
        <f t="shared" si="53"/>
        <v>0.1973060613619356</v>
      </c>
      <c r="G61" s="985">
        <f t="shared" si="53"/>
        <v>0.20345879959308241</v>
      </c>
      <c r="H61" s="986">
        <f t="shared" si="53"/>
        <v>0.17626527050610818</v>
      </c>
      <c r="I61" s="986">
        <f t="shared" si="53"/>
        <v>0.22480620155038761</v>
      </c>
      <c r="J61" s="986">
        <f t="shared" si="53"/>
        <v>0.24799396474864552</v>
      </c>
      <c r="K61" s="985">
        <f t="shared" si="53"/>
        <v>0.19567634342186535</v>
      </c>
      <c r="L61" s="986">
        <f t="shared" si="53"/>
        <v>0.25317688526110749</v>
      </c>
      <c r="M61" s="986">
        <f t="shared" si="53"/>
        <v>0.19393942098930167</v>
      </c>
      <c r="N61" s="986">
        <f t="shared" si="53"/>
        <v>0.19809326523668722</v>
      </c>
      <c r="O61" s="985">
        <f t="shared" si="53"/>
        <v>0.16667444574095683</v>
      </c>
      <c r="P61" s="986">
        <f t="shared" si="53"/>
        <v>0.22254614946874277</v>
      </c>
      <c r="Q61" s="986">
        <f t="shared" si="53"/>
        <v>0.13560534341180155</v>
      </c>
      <c r="R61" s="986">
        <f t="shared" si="53"/>
        <v>0.13914976251100075</v>
      </c>
      <c r="S61" s="985">
        <f t="shared" si="53"/>
        <v>0.13665874192469918</v>
      </c>
      <c r="T61" s="986">
        <f t="shared" si="53"/>
        <v>0.12696602518574063</v>
      </c>
      <c r="U61" s="986">
        <f t="shared" si="53"/>
        <v>8.5424547939957796E-2</v>
      </c>
      <c r="V61" s="986">
        <f t="shared" si="53"/>
        <v>6.2393733119938552E-2</v>
      </c>
      <c r="W61" s="985">
        <f t="shared" si="53"/>
        <v>0.33346521223082581</v>
      </c>
      <c r="X61" s="986">
        <f t="shared" si="53"/>
        <v>0.23852481575486986</v>
      </c>
      <c r="Y61" s="986">
        <f t="shared" si="53"/>
        <v>0.12025373538165531</v>
      </c>
      <c r="Z61" s="986">
        <f t="shared" si="53"/>
        <v>0.1567512790726415</v>
      </c>
      <c r="AA61" s="987">
        <f t="shared" si="53"/>
        <v>0.15118236308399705</v>
      </c>
      <c r="AB61" s="986">
        <f t="shared" si="53"/>
        <v>0.12312888114173656</v>
      </c>
      <c r="AC61" s="986">
        <f t="shared" si="53"/>
        <v>0.16675303140221784</v>
      </c>
      <c r="AD61" s="988">
        <f t="shared" si="53"/>
        <v>0.153905069889156</v>
      </c>
      <c r="AE61" s="987">
        <f t="shared" si="53"/>
        <v>0.12969689751682248</v>
      </c>
    </row>
    <row r="62" spans="1:31">
      <c r="A62" s="888">
        <v>5</v>
      </c>
      <c r="B62" s="73" t="s">
        <v>345</v>
      </c>
      <c r="C62" s="975">
        <f>C25/C35</f>
        <v>7.1925754060324837E-2</v>
      </c>
      <c r="D62" s="976">
        <f t="shared" ref="D62:AE62" si="54">D25/D35</f>
        <v>0.10401647785787847</v>
      </c>
      <c r="E62" s="976">
        <f t="shared" si="54"/>
        <v>0.13497652582159625</v>
      </c>
      <c r="F62" s="977">
        <f t="shared" si="54"/>
        <v>0.13694188076827135</v>
      </c>
      <c r="G62" s="978">
        <f t="shared" si="54"/>
        <v>0.10172939979654121</v>
      </c>
      <c r="H62" s="979">
        <f t="shared" si="54"/>
        <v>0.10209424083769632</v>
      </c>
      <c r="I62" s="979">
        <f t="shared" si="54"/>
        <v>0.12575366063738158</v>
      </c>
      <c r="J62" s="979">
        <f t="shared" si="54"/>
        <v>0.11919621425142309</v>
      </c>
      <c r="K62" s="978">
        <f t="shared" si="54"/>
        <v>0.12359481161210623</v>
      </c>
      <c r="L62" s="979">
        <f t="shared" si="54"/>
        <v>8.9462944068268241E-2</v>
      </c>
      <c r="M62" s="979">
        <f t="shared" si="54"/>
        <v>5.3687253922637332E-2</v>
      </c>
      <c r="N62" s="979">
        <f t="shared" si="54"/>
        <v>6.8292658230661066E-2</v>
      </c>
      <c r="O62" s="978">
        <f t="shared" si="54"/>
        <v>6.6044340723453915E-2</v>
      </c>
      <c r="P62" s="979">
        <f t="shared" si="54"/>
        <v>5.0775738643313022E-2</v>
      </c>
      <c r="Q62" s="979">
        <f t="shared" si="54"/>
        <v>6.0198177571053606E-2</v>
      </c>
      <c r="R62" s="979">
        <f t="shared" si="54"/>
        <v>5.0591687959271089E-2</v>
      </c>
      <c r="S62" s="978">
        <f t="shared" si="54"/>
        <v>8.3869669888719661E-2</v>
      </c>
      <c r="T62" s="979">
        <f t="shared" si="54"/>
        <v>5.0624970496905369E-2</v>
      </c>
      <c r="U62" s="979">
        <f t="shared" si="54"/>
        <v>7.9533361966300536E-2</v>
      </c>
      <c r="V62" s="979">
        <f t="shared" si="54"/>
        <v>7.9634151941093315E-2</v>
      </c>
      <c r="W62" s="978">
        <f t="shared" si="54"/>
        <v>5.6519527496750134E-2</v>
      </c>
      <c r="X62" s="979">
        <f t="shared" si="54"/>
        <v>7.0334240543102652E-2</v>
      </c>
      <c r="Y62" s="979">
        <f t="shared" si="54"/>
        <v>4.5095150768120734E-2</v>
      </c>
      <c r="Z62" s="979">
        <f t="shared" si="54"/>
        <v>5.049556340987172E-2</v>
      </c>
      <c r="AA62" s="980">
        <f t="shared" si="54"/>
        <v>2.9967053945315705E-2</v>
      </c>
      <c r="AB62" s="979">
        <f t="shared" si="54"/>
        <v>3.3380542542760648E-2</v>
      </c>
      <c r="AC62" s="979">
        <f t="shared" si="54"/>
        <v>1.8260959684941444E-2</v>
      </c>
      <c r="AD62" s="981">
        <f t="shared" si="54"/>
        <v>3.2168159479182175E-2</v>
      </c>
      <c r="AE62" s="980">
        <f t="shared" si="54"/>
        <v>2.798785208122432E-2</v>
      </c>
    </row>
    <row r="63" spans="1:31">
      <c r="A63" s="888">
        <v>6</v>
      </c>
      <c r="B63" s="74" t="s">
        <v>343</v>
      </c>
      <c r="C63" s="982">
        <f>C26/C35</f>
        <v>6.612529002320186E-2</v>
      </c>
      <c r="D63" s="983">
        <f t="shared" ref="D63:AE63" si="55">D26/D35</f>
        <v>9.3717816683831098E-2</v>
      </c>
      <c r="E63" s="983">
        <f t="shared" si="55"/>
        <v>8.098591549295775E-2</v>
      </c>
      <c r="F63" s="984">
        <f t="shared" si="55"/>
        <v>0.10401596408081812</v>
      </c>
      <c r="G63" s="985">
        <f t="shared" si="55"/>
        <v>6.4089521871820959E-2</v>
      </c>
      <c r="H63" s="986">
        <f t="shared" si="55"/>
        <v>6.6317626527050602E-2</v>
      </c>
      <c r="I63" s="986">
        <f t="shared" si="55"/>
        <v>9.5607235142118871E-2</v>
      </c>
      <c r="J63" s="986">
        <f t="shared" si="55"/>
        <v>9.8484328921198808E-2</v>
      </c>
      <c r="K63" s="985">
        <f t="shared" si="55"/>
        <v>0.10500308832612723</v>
      </c>
      <c r="L63" s="986">
        <f t="shared" si="55"/>
        <v>7.2163992208514965E-2</v>
      </c>
      <c r="M63" s="986">
        <f t="shared" si="55"/>
        <v>4.1583863374116209E-2</v>
      </c>
      <c r="N63" s="986">
        <f t="shared" si="55"/>
        <v>5.735670210656417E-2</v>
      </c>
      <c r="O63" s="985">
        <f t="shared" si="55"/>
        <v>6.0303383897316216E-2</v>
      </c>
      <c r="P63" s="986">
        <f t="shared" si="55"/>
        <v>2.7597075678585013E-2</v>
      </c>
      <c r="Q63" s="986">
        <f t="shared" si="55"/>
        <v>4.5466779808184858E-2</v>
      </c>
      <c r="R63" s="986">
        <f t="shared" si="55"/>
        <v>4.6639533414983121E-2</v>
      </c>
      <c r="S63" s="985">
        <f t="shared" si="55"/>
        <v>7.5763975894075616E-2</v>
      </c>
      <c r="T63" s="986">
        <f t="shared" si="55"/>
        <v>3.8973927131832571E-2</v>
      </c>
      <c r="U63" s="986">
        <f t="shared" si="55"/>
        <v>7.3704291784084539E-2</v>
      </c>
      <c r="V63" s="986">
        <f t="shared" si="55"/>
        <v>7.3198670153092213E-2</v>
      </c>
      <c r="W63" s="985">
        <f t="shared" si="55"/>
        <v>5.3693551121912625E-2</v>
      </c>
      <c r="X63" s="986">
        <f t="shared" si="55"/>
        <v>6.4218219626311121E-2</v>
      </c>
      <c r="Y63" s="986">
        <f t="shared" si="55"/>
        <v>4.2088807383579355E-2</v>
      </c>
      <c r="Z63" s="986">
        <f t="shared" si="55"/>
        <v>4.8666551323562124E-2</v>
      </c>
      <c r="AA63" s="987">
        <f t="shared" si="55"/>
        <v>2.6734029887511293E-2</v>
      </c>
      <c r="AB63" s="986">
        <f t="shared" si="55"/>
        <v>3.0656934306569343E-2</v>
      </c>
      <c r="AC63" s="986">
        <f t="shared" si="55"/>
        <v>1.693439734687532E-2</v>
      </c>
      <c r="AD63" s="988">
        <f t="shared" si="55"/>
        <v>3.197668233942514E-2</v>
      </c>
      <c r="AE63" s="987">
        <f t="shared" si="55"/>
        <v>2.6598384247404672E-2</v>
      </c>
    </row>
    <row r="64" spans="1:31">
      <c r="A64" s="888">
        <v>7</v>
      </c>
      <c r="B64" s="74" t="s">
        <v>344</v>
      </c>
      <c r="C64" s="982">
        <f>C27/C35</f>
        <v>5.8004640371229705E-3</v>
      </c>
      <c r="D64" s="983">
        <f t="shared" ref="D64:AE64" si="56">D27/D35</f>
        <v>1.0298661174047374E-2</v>
      </c>
      <c r="E64" s="983">
        <f t="shared" si="56"/>
        <v>5.39906103286385E-2</v>
      </c>
      <c r="F64" s="984">
        <f t="shared" si="56"/>
        <v>3.2427039161885732E-2</v>
      </c>
      <c r="G64" s="985">
        <f t="shared" si="56"/>
        <v>3.763987792472024E-2</v>
      </c>
      <c r="H64" s="986">
        <f t="shared" si="56"/>
        <v>3.6649214659685861E-2</v>
      </c>
      <c r="I64" s="986">
        <f t="shared" si="56"/>
        <v>3.0146425495262703E-2</v>
      </c>
      <c r="J64" s="986">
        <f t="shared" si="56"/>
        <v>2.0026061312667161E-2</v>
      </c>
      <c r="K64" s="985">
        <f t="shared" si="56"/>
        <v>1.8591723285978998E-2</v>
      </c>
      <c r="L64" s="986">
        <f t="shared" si="56"/>
        <v>1.7298951859753272E-2</v>
      </c>
      <c r="M64" s="986">
        <f t="shared" si="56"/>
        <v>9.4962441879424507E-3</v>
      </c>
      <c r="N64" s="986">
        <f t="shared" si="56"/>
        <v>1.3440834923160092E-2</v>
      </c>
      <c r="O64" s="985">
        <f t="shared" si="56"/>
        <v>5.7409568261376897E-3</v>
      </c>
      <c r="P64" s="986">
        <f t="shared" si="56"/>
        <v>2.3178662964728002E-2</v>
      </c>
      <c r="Q64" s="986">
        <f t="shared" si="56"/>
        <v>1.4731397762868749E-2</v>
      </c>
      <c r="R64" s="986">
        <f t="shared" si="56"/>
        <v>3.9521545442879674E-3</v>
      </c>
      <c r="S64" s="985">
        <f t="shared" si="56"/>
        <v>8.1056939946440448E-3</v>
      </c>
      <c r="T64" s="986">
        <f t="shared" si="56"/>
        <v>1.165324761926982E-2</v>
      </c>
      <c r="U64" s="986">
        <f t="shared" si="56"/>
        <v>5.829070182216004E-3</v>
      </c>
      <c r="V64" s="986">
        <f t="shared" si="56"/>
        <v>6.435481788001093E-3</v>
      </c>
      <c r="W64" s="985">
        <f t="shared" si="56"/>
        <v>2.825976374837507E-3</v>
      </c>
      <c r="X64" s="986">
        <f t="shared" si="56"/>
        <v>6.1160209167915357E-3</v>
      </c>
      <c r="Y64" s="986">
        <f t="shared" si="56"/>
        <v>3.0063433845413825E-3</v>
      </c>
      <c r="Z64" s="986">
        <f t="shared" si="56"/>
        <v>1.8290120863095989E-3</v>
      </c>
      <c r="AA64" s="987">
        <f t="shared" si="56"/>
        <v>3.2330240578044176E-3</v>
      </c>
      <c r="AB64" s="986">
        <f t="shared" si="56"/>
        <v>2.7236082361913059E-3</v>
      </c>
      <c r="AC64" s="986">
        <f t="shared" si="56"/>
        <v>1.3265623380661208E-3</v>
      </c>
      <c r="AD64" s="988">
        <f t="shared" si="56"/>
        <v>1.9147713975703676E-4</v>
      </c>
      <c r="AE64" s="987">
        <f t="shared" si="56"/>
        <v>1.3894678338196471E-3</v>
      </c>
    </row>
    <row r="65" spans="1:31">
      <c r="A65" s="888">
        <v>8</v>
      </c>
      <c r="B65" s="73" t="s">
        <v>346</v>
      </c>
      <c r="C65" s="975">
        <f>C28/C35</f>
        <v>0.22273781902552206</v>
      </c>
      <c r="D65" s="976">
        <f t="shared" ref="D65:AE65" si="57">D28/D35</f>
        <v>0.28630278063851694</v>
      </c>
      <c r="E65" s="976">
        <f t="shared" si="57"/>
        <v>0.32042253521126762</v>
      </c>
      <c r="F65" s="977">
        <f t="shared" si="57"/>
        <v>0.22412072836118735</v>
      </c>
      <c r="G65" s="978">
        <f t="shared" si="57"/>
        <v>0.31332655137334692</v>
      </c>
      <c r="H65" s="979">
        <f t="shared" si="57"/>
        <v>0.31588132635253052</v>
      </c>
      <c r="I65" s="979">
        <f t="shared" si="57"/>
        <v>0.36778639104220495</v>
      </c>
      <c r="J65" s="979">
        <f t="shared" si="57"/>
        <v>0.32196694328235376</v>
      </c>
      <c r="K65" s="978">
        <f t="shared" si="57"/>
        <v>0.41080914144533659</v>
      </c>
      <c r="L65" s="979">
        <f t="shared" si="57"/>
        <v>0.3870698450978573</v>
      </c>
      <c r="M65" s="979">
        <f t="shared" si="57"/>
        <v>0.47645505964163659</v>
      </c>
      <c r="N65" s="979">
        <f t="shared" si="57"/>
        <v>0.44683607674214965</v>
      </c>
      <c r="O65" s="978">
        <f t="shared" si="57"/>
        <v>0.4896149358226371</v>
      </c>
      <c r="P65" s="979">
        <f t="shared" si="57"/>
        <v>0.51948804161666096</v>
      </c>
      <c r="Q65" s="979">
        <f t="shared" si="57"/>
        <v>0.50529034732544709</v>
      </c>
      <c r="R65" s="979">
        <f t="shared" si="57"/>
        <v>0.46891710850527291</v>
      </c>
      <c r="S65" s="978">
        <f t="shared" si="57"/>
        <v>0.47376458263213245</v>
      </c>
      <c r="T65" s="979">
        <f t="shared" si="57"/>
        <v>0.37404735524764426</v>
      </c>
      <c r="U65" s="979">
        <f t="shared" si="57"/>
        <v>0.47140696438655094</v>
      </c>
      <c r="V65" s="979">
        <f t="shared" si="57"/>
        <v>0.499796097879177</v>
      </c>
      <c r="W65" s="978">
        <f t="shared" si="57"/>
        <v>0.33346521223082581</v>
      </c>
      <c r="X65" s="979">
        <f t="shared" si="57"/>
        <v>0.3669612550074921</v>
      </c>
      <c r="Y65" s="979">
        <f t="shared" si="57"/>
        <v>0.45997053783483155</v>
      </c>
      <c r="Z65" s="979">
        <f t="shared" si="57"/>
        <v>0.41048963147878098</v>
      </c>
      <c r="AA65" s="980">
        <f t="shared" si="57"/>
        <v>0.47946259955661386</v>
      </c>
      <c r="AB65" s="979">
        <f t="shared" si="57"/>
        <v>0.47440897701274654</v>
      </c>
      <c r="AC65" s="979">
        <f t="shared" si="57"/>
        <v>0.42487304383873969</v>
      </c>
      <c r="AD65" s="981">
        <f t="shared" si="57"/>
        <v>0.42733442546220451</v>
      </c>
      <c r="AE65" s="980">
        <f t="shared" si="57"/>
        <v>0.52662815855812928</v>
      </c>
    </row>
    <row r="66" spans="1:31">
      <c r="A66" s="888">
        <v>9</v>
      </c>
      <c r="B66" s="74" t="s">
        <v>343</v>
      </c>
      <c r="C66" s="982">
        <f>C29/C35</f>
        <v>0.1566125290023202</v>
      </c>
      <c r="D66" s="983">
        <f t="shared" ref="D66:AE66" si="58">D29/D35</f>
        <v>0.21421215242018538</v>
      </c>
      <c r="E66" s="983">
        <f t="shared" si="58"/>
        <v>0.22652582159624413</v>
      </c>
      <c r="F66" s="984">
        <f t="shared" si="58"/>
        <v>0.10900473933649288</v>
      </c>
      <c r="G66" s="985">
        <f t="shared" si="58"/>
        <v>0.19837232960325535</v>
      </c>
      <c r="H66" s="986">
        <f t="shared" si="58"/>
        <v>0.1963350785340314</v>
      </c>
      <c r="I66" s="986">
        <f t="shared" si="58"/>
        <v>0.18260120585701983</v>
      </c>
      <c r="J66" s="986">
        <f t="shared" si="58"/>
        <v>0.10332624648515187</v>
      </c>
      <c r="K66" s="985">
        <f t="shared" si="58"/>
        <v>0.16195182211241504</v>
      </c>
      <c r="L66" s="986">
        <f t="shared" si="58"/>
        <v>0.16668212596234117</v>
      </c>
      <c r="M66" s="986">
        <f t="shared" si="58"/>
        <v>0.22931858085467913</v>
      </c>
      <c r="N66" s="986">
        <f t="shared" si="58"/>
        <v>0.16117044044988812</v>
      </c>
      <c r="O66" s="985">
        <f t="shared" si="58"/>
        <v>0.25577596266044345</v>
      </c>
      <c r="P66" s="986">
        <f t="shared" si="58"/>
        <v>0.14803042724981336</v>
      </c>
      <c r="Q66" s="986">
        <f t="shared" si="58"/>
        <v>0.23183906385718328</v>
      </c>
      <c r="R66" s="986">
        <f t="shared" si="58"/>
        <v>0.2303839441811639</v>
      </c>
      <c r="S66" s="985">
        <f t="shared" si="58"/>
        <v>0.26428564192098442</v>
      </c>
      <c r="T66" s="986">
        <f t="shared" si="58"/>
        <v>0.20538158827841371</v>
      </c>
      <c r="U66" s="986">
        <f t="shared" si="58"/>
        <v>0.28837016955157507</v>
      </c>
      <c r="V66" s="986">
        <f t="shared" si="58"/>
        <v>0.3151806816786058</v>
      </c>
      <c r="W66" s="985">
        <f t="shared" si="58"/>
        <v>0.23455603911151307</v>
      </c>
      <c r="X66" s="986">
        <f t="shared" si="58"/>
        <v>0.22935078437968257</v>
      </c>
      <c r="Y66" s="986">
        <f t="shared" si="58"/>
        <v>0.2946216516850555</v>
      </c>
      <c r="Z66" s="986">
        <f t="shared" si="58"/>
        <v>0.22479547195926741</v>
      </c>
      <c r="AA66" s="987">
        <f t="shared" si="58"/>
        <v>0.26885417521964033</v>
      </c>
      <c r="AB66" s="986">
        <f t="shared" si="58"/>
        <v>0.29425863383810874</v>
      </c>
      <c r="AC66" s="986">
        <f t="shared" si="58"/>
        <v>0.25204684423256296</v>
      </c>
      <c r="AD66" s="988">
        <f t="shared" si="58"/>
        <v>0.24753739123034699</v>
      </c>
      <c r="AE66" s="987">
        <f t="shared" si="58"/>
        <v>0.34425058059905911</v>
      </c>
    </row>
    <row r="67" spans="1:31">
      <c r="A67" s="888">
        <v>10</v>
      </c>
      <c r="B67" s="74" t="s">
        <v>344</v>
      </c>
      <c r="C67" s="982">
        <f>C30/C35</f>
        <v>6.612529002320186E-2</v>
      </c>
      <c r="D67" s="983">
        <f t="shared" ref="D67:AE67" si="59">D30/D35</f>
        <v>7.2090628218331607E-2</v>
      </c>
      <c r="E67" s="983">
        <f t="shared" si="59"/>
        <v>9.3896713615023483E-2</v>
      </c>
      <c r="F67" s="984">
        <f t="shared" si="59"/>
        <v>0.11511598902469439</v>
      </c>
      <c r="G67" s="985">
        <f t="shared" si="59"/>
        <v>0.11597151576805696</v>
      </c>
      <c r="H67" s="986">
        <f t="shared" si="59"/>
        <v>0.11867364746945899</v>
      </c>
      <c r="I67" s="986">
        <f t="shared" si="59"/>
        <v>0.18518518518518517</v>
      </c>
      <c r="J67" s="986">
        <f t="shared" si="59"/>
        <v>0.2186406967972018</v>
      </c>
      <c r="K67" s="985">
        <f t="shared" si="59"/>
        <v>0.24885731933292154</v>
      </c>
      <c r="L67" s="986">
        <f t="shared" si="59"/>
        <v>0.22038771913551619</v>
      </c>
      <c r="M67" s="986">
        <f t="shared" si="59"/>
        <v>0.24713647878695741</v>
      </c>
      <c r="N67" s="986">
        <f t="shared" si="59"/>
        <v>0.28566563629226138</v>
      </c>
      <c r="O67" s="985">
        <f t="shared" si="59"/>
        <v>0.23383897316219368</v>
      </c>
      <c r="P67" s="986">
        <f t="shared" si="59"/>
        <v>0.37145761436684754</v>
      </c>
      <c r="Q67" s="986">
        <f t="shared" si="59"/>
        <v>0.27345128346826386</v>
      </c>
      <c r="R67" s="986">
        <f t="shared" si="59"/>
        <v>0.23853316432410893</v>
      </c>
      <c r="S67" s="985">
        <f t="shared" si="59"/>
        <v>0.20947894071114803</v>
      </c>
      <c r="T67" s="986">
        <f t="shared" si="59"/>
        <v>0.16866776775380937</v>
      </c>
      <c r="U67" s="986">
        <f t="shared" si="59"/>
        <v>0.18303679483497584</v>
      </c>
      <c r="V67" s="986">
        <f t="shared" si="59"/>
        <v>0.1846154162005712</v>
      </c>
      <c r="W67" s="985">
        <f t="shared" si="59"/>
        <v>9.8909173119312729E-2</v>
      </c>
      <c r="X67" s="986">
        <f t="shared" si="59"/>
        <v>0.1345524601694138</v>
      </c>
      <c r="Y67" s="986">
        <f t="shared" si="59"/>
        <v>0.16534888614977603</v>
      </c>
      <c r="Z67" s="986">
        <f t="shared" si="59"/>
        <v>0.18569415951951357</v>
      </c>
      <c r="AA67" s="987">
        <f t="shared" si="59"/>
        <v>0.21060842433697349</v>
      </c>
      <c r="AB67" s="986">
        <f t="shared" si="59"/>
        <v>0.18015034317463777</v>
      </c>
      <c r="AC67" s="986">
        <f t="shared" si="59"/>
        <v>0.17282619960617676</v>
      </c>
      <c r="AD67" s="988">
        <f t="shared" si="59"/>
        <v>0.17979703423185756</v>
      </c>
      <c r="AE67" s="987">
        <f t="shared" si="59"/>
        <v>0.18138510093491333</v>
      </c>
    </row>
    <row r="68" spans="1:31" ht="26">
      <c r="A68" s="888">
        <v>11</v>
      </c>
      <c r="B68" s="73" t="s">
        <v>347</v>
      </c>
      <c r="C68" s="975">
        <f>C31/C35</f>
        <v>2.4361948955916476E-2</v>
      </c>
      <c r="D68" s="976">
        <f t="shared" ref="D68:AE68" si="60">D31/D35</f>
        <v>1.4418125643666324E-2</v>
      </c>
      <c r="E68" s="976">
        <f t="shared" si="60"/>
        <v>2.2300469483568078E-2</v>
      </c>
      <c r="F68" s="977">
        <f t="shared" si="60"/>
        <v>3.9660763282614094E-2</v>
      </c>
      <c r="G68" s="978">
        <f t="shared" si="60"/>
        <v>2.8484231943031537E-2</v>
      </c>
      <c r="H68" s="979">
        <f t="shared" si="60"/>
        <v>3.3158813263525301E-2</v>
      </c>
      <c r="I68" s="979">
        <f t="shared" si="60"/>
        <v>2.8423772609819126E-2</v>
      </c>
      <c r="J68" s="979">
        <f t="shared" si="60"/>
        <v>2.6884301488238102E-2</v>
      </c>
      <c r="K68" s="978">
        <f t="shared" si="60"/>
        <v>3.1995058678196416E-2</v>
      </c>
      <c r="L68" s="979">
        <f t="shared" si="60"/>
        <v>4.1600964660050081E-2</v>
      </c>
      <c r="M68" s="979">
        <f t="shared" si="60"/>
        <v>3.8367200580334493E-2</v>
      </c>
      <c r="N68" s="979">
        <f t="shared" si="60"/>
        <v>2.4012051590225503E-2</v>
      </c>
      <c r="O68" s="978">
        <f t="shared" si="60"/>
        <v>1.4889148191365227E-2</v>
      </c>
      <c r="P68" s="979">
        <f t="shared" si="60"/>
        <v>3.1588742205355493E-2</v>
      </c>
      <c r="Q68" s="979">
        <f t="shared" si="60"/>
        <v>1.6364630538457745E-2</v>
      </c>
      <c r="R68" s="979">
        <f t="shared" si="60"/>
        <v>1.3786341665434446E-2</v>
      </c>
      <c r="S68" s="978">
        <f t="shared" si="60"/>
        <v>1.0509804429225339E-2</v>
      </c>
      <c r="T68" s="979">
        <f t="shared" si="60"/>
        <v>5.9998103663158487E-3</v>
      </c>
      <c r="U68" s="979">
        <f t="shared" si="60"/>
        <v>1.0594116076544157E-2</v>
      </c>
      <c r="V68" s="979">
        <f t="shared" si="60"/>
        <v>1.8990593497107529E-2</v>
      </c>
      <c r="W68" s="978">
        <f t="shared" si="60"/>
        <v>1.6277623919064038E-2</v>
      </c>
      <c r="X68" s="979">
        <f t="shared" si="60"/>
        <v>2.1406073208770374E-2</v>
      </c>
      <c r="Y68" s="979">
        <f t="shared" si="60"/>
        <v>1.3047530288909601E-2</v>
      </c>
      <c r="Z68" s="979">
        <f t="shared" si="60"/>
        <v>6.302676783904693E-3</v>
      </c>
      <c r="AA68" s="980">
        <f t="shared" si="60"/>
        <v>7.0921257902947692E-3</v>
      </c>
      <c r="AB68" s="979">
        <f t="shared" si="60"/>
        <v>5.2293278134873077E-3</v>
      </c>
      <c r="AC68" s="979">
        <f t="shared" si="60"/>
        <v>1.3244895844128924E-2</v>
      </c>
      <c r="AD68" s="981">
        <f t="shared" si="60"/>
        <v>2.7083377656745313E-2</v>
      </c>
      <c r="AE68" s="980">
        <f t="shared" si="60"/>
        <v>2.7670259433494111E-2</v>
      </c>
    </row>
    <row r="69" spans="1:31">
      <c r="A69" s="888">
        <v>12</v>
      </c>
      <c r="B69" s="74" t="s">
        <v>343</v>
      </c>
      <c r="C69" s="982">
        <f>C32/C35</f>
        <v>2.0881670533642694E-2</v>
      </c>
      <c r="D69" s="983">
        <f t="shared" ref="D69:AE69" si="61">D32/D35</f>
        <v>9.2687950566426348E-3</v>
      </c>
      <c r="E69" s="983">
        <f t="shared" si="61"/>
        <v>4.6948356807511738E-3</v>
      </c>
      <c r="F69" s="984">
        <f t="shared" si="61"/>
        <v>1.9955101022698915E-2</v>
      </c>
      <c r="G69" s="985">
        <f t="shared" si="61"/>
        <v>1.8311291963377416E-2</v>
      </c>
      <c r="H69" s="986">
        <f t="shared" si="61"/>
        <v>2.2687609075043629E-2</v>
      </c>
      <c r="I69" s="986">
        <f t="shared" si="61"/>
        <v>1.8087855297157621E-2</v>
      </c>
      <c r="J69" s="986">
        <f t="shared" si="61"/>
        <v>2.1191962142514221E-2</v>
      </c>
      <c r="K69" s="985">
        <f t="shared" si="61"/>
        <v>2.2297714638665842E-2</v>
      </c>
      <c r="L69" s="986">
        <f t="shared" si="61"/>
        <v>2.1565717465912251E-2</v>
      </c>
      <c r="M69" s="986">
        <f t="shared" si="61"/>
        <v>1.6492032318757774E-2</v>
      </c>
      <c r="N69" s="986">
        <f t="shared" si="61"/>
        <v>1.3112072100939601E-2</v>
      </c>
      <c r="O69" s="985">
        <f t="shared" si="61"/>
        <v>1.0688448074679113E-2</v>
      </c>
      <c r="P69" s="986">
        <f t="shared" si="61"/>
        <v>1.8019268672972159E-2</v>
      </c>
      <c r="Q69" s="986">
        <f t="shared" si="61"/>
        <v>8.526503461968947E-3</v>
      </c>
      <c r="R69" s="986">
        <f t="shared" si="61"/>
        <v>6.6199271187237108E-3</v>
      </c>
      <c r="S69" s="985">
        <f t="shared" si="61"/>
        <v>4.1113820232181429E-3</v>
      </c>
      <c r="T69" s="986">
        <f t="shared" si="61"/>
        <v>2.1937076884928981E-3</v>
      </c>
      <c r="U69" s="986">
        <f t="shared" si="61"/>
        <v>3.3799332625319631E-3</v>
      </c>
      <c r="V69" s="986">
        <f t="shared" si="61"/>
        <v>9.2386671067009579E-3</v>
      </c>
      <c r="W69" s="985">
        <f t="shared" si="61"/>
        <v>1.03148137681569E-2</v>
      </c>
      <c r="X69" s="986">
        <f t="shared" si="61"/>
        <v>1.3822207271948871E-2</v>
      </c>
      <c r="Y69" s="986">
        <f t="shared" si="61"/>
        <v>4.7800859814207978E-3</v>
      </c>
      <c r="Z69" s="986">
        <f t="shared" si="61"/>
        <v>2.1997577794804616E-3</v>
      </c>
      <c r="AA69" s="987">
        <f t="shared" si="61"/>
        <v>1.634473273667789E-3</v>
      </c>
      <c r="AB69" s="986">
        <f t="shared" si="61"/>
        <v>6.9724370846497435E-4</v>
      </c>
      <c r="AC69" s="986">
        <f t="shared" si="61"/>
        <v>5.7622551559747123E-3</v>
      </c>
      <c r="AD69" s="988">
        <f t="shared" si="61"/>
        <v>2.089228347126779E-2</v>
      </c>
      <c r="AE69" s="987">
        <f t="shared" si="61"/>
        <v>1.387482879771333E-2</v>
      </c>
    </row>
    <row r="70" spans="1:31">
      <c r="A70" s="888">
        <v>13</v>
      </c>
      <c r="B70" s="74" t="s">
        <v>344</v>
      </c>
      <c r="C70" s="982">
        <f>C33/C35</f>
        <v>3.4802784222737822E-3</v>
      </c>
      <c r="D70" s="983">
        <f t="shared" ref="D70:AE70" si="62">D33/D35</f>
        <v>5.1493305870236872E-3</v>
      </c>
      <c r="E70" s="983">
        <f t="shared" si="62"/>
        <v>1.7605633802816902E-2</v>
      </c>
      <c r="F70" s="984">
        <f t="shared" si="62"/>
        <v>1.9705662259915182E-2</v>
      </c>
      <c r="G70" s="985">
        <f t="shared" si="62"/>
        <v>1.0172939979654121E-2</v>
      </c>
      <c r="H70" s="986">
        <f t="shared" si="62"/>
        <v>1.0471204188481674E-2</v>
      </c>
      <c r="I70" s="986">
        <f t="shared" si="62"/>
        <v>1.0335917312661499E-2</v>
      </c>
      <c r="J70" s="986">
        <f t="shared" si="62"/>
        <v>5.6923393457238838E-3</v>
      </c>
      <c r="K70" s="985">
        <f t="shared" si="62"/>
        <v>9.6973440395305734E-3</v>
      </c>
      <c r="L70" s="986">
        <f t="shared" si="62"/>
        <v>2.003524719413783E-2</v>
      </c>
      <c r="M70" s="986">
        <f t="shared" si="62"/>
        <v>2.1875168261576709E-2</v>
      </c>
      <c r="N70" s="986">
        <f t="shared" si="62"/>
        <v>1.0944782272363113E-2</v>
      </c>
      <c r="O70" s="985">
        <f t="shared" si="62"/>
        <v>4.2007001166861138E-3</v>
      </c>
      <c r="P70" s="986">
        <f t="shared" si="62"/>
        <v>1.3569473532383339E-2</v>
      </c>
      <c r="Q70" s="986">
        <f t="shared" si="62"/>
        <v>7.8381270764887982E-3</v>
      </c>
      <c r="R70" s="986">
        <f t="shared" si="62"/>
        <v>7.1664145467107369E-3</v>
      </c>
      <c r="S70" s="985">
        <f t="shared" si="62"/>
        <v>6.3984224060071948E-3</v>
      </c>
      <c r="T70" s="986">
        <f t="shared" si="62"/>
        <v>3.8375726454360133E-3</v>
      </c>
      <c r="U70" s="986">
        <f t="shared" si="62"/>
        <v>7.214182814012194E-3</v>
      </c>
      <c r="V70" s="986">
        <f t="shared" si="62"/>
        <v>9.7519263904065692E-3</v>
      </c>
      <c r="W70" s="985">
        <f t="shared" si="62"/>
        <v>5.962810150907139E-3</v>
      </c>
      <c r="X70" s="986">
        <f t="shared" si="62"/>
        <v>7.278064890981927E-3</v>
      </c>
      <c r="Y70" s="986">
        <f t="shared" si="62"/>
        <v>8.2674443074888023E-3</v>
      </c>
      <c r="Z70" s="986">
        <f t="shared" si="62"/>
        <v>4.1029190044242318E-3</v>
      </c>
      <c r="AA70" s="987">
        <f t="shared" si="62"/>
        <v>5.4576525166269811E-3</v>
      </c>
      <c r="AB70" s="986">
        <f t="shared" si="62"/>
        <v>4.5320841050223333E-3</v>
      </c>
      <c r="AC70" s="986">
        <f t="shared" si="62"/>
        <v>7.482640688154212E-3</v>
      </c>
      <c r="AD70" s="988">
        <f t="shared" si="62"/>
        <v>6.1910941854775225E-3</v>
      </c>
      <c r="AE70" s="987">
        <f t="shared" si="62"/>
        <v>1.3815280176263918E-2</v>
      </c>
    </row>
    <row r="71" spans="1:31">
      <c r="A71" s="888">
        <v>14</v>
      </c>
      <c r="B71" s="73" t="s">
        <v>348</v>
      </c>
      <c r="C71" s="975" t="e">
        <f>C34/C35</f>
        <v>#VALUE!</v>
      </c>
      <c r="D71" s="976" t="e">
        <f t="shared" ref="D71:AE71" si="63">D34/D35</f>
        <v>#VALUE!</v>
      </c>
      <c r="E71" s="976" t="e">
        <f t="shared" si="63"/>
        <v>#VALUE!</v>
      </c>
      <c r="F71" s="977" t="e">
        <f t="shared" si="63"/>
        <v>#VALUE!</v>
      </c>
      <c r="G71" s="978" t="e">
        <f t="shared" si="63"/>
        <v>#VALUE!</v>
      </c>
      <c r="H71" s="979" t="e">
        <f t="shared" si="63"/>
        <v>#VALUE!</v>
      </c>
      <c r="I71" s="979" t="e">
        <f t="shared" si="63"/>
        <v>#VALUE!</v>
      </c>
      <c r="J71" s="979" t="e">
        <f t="shared" si="63"/>
        <v>#VALUE!</v>
      </c>
      <c r="K71" s="978" t="e">
        <f t="shared" si="63"/>
        <v>#VALUE!</v>
      </c>
      <c r="L71" s="979" t="e">
        <f t="shared" si="63"/>
        <v>#VALUE!</v>
      </c>
      <c r="M71" s="979" t="e">
        <f t="shared" si="63"/>
        <v>#VALUE!</v>
      </c>
      <c r="N71" s="979" t="e">
        <f t="shared" si="63"/>
        <v>#VALUE!</v>
      </c>
      <c r="O71" s="978" t="e">
        <f t="shared" si="63"/>
        <v>#VALUE!</v>
      </c>
      <c r="P71" s="979" t="e">
        <f t="shared" si="63"/>
        <v>#VALUE!</v>
      </c>
      <c r="Q71" s="979" t="e">
        <f t="shared" si="63"/>
        <v>#VALUE!</v>
      </c>
      <c r="R71" s="979" t="e">
        <f t="shared" si="63"/>
        <v>#VALUE!</v>
      </c>
      <c r="S71" s="978" t="e">
        <f t="shared" si="63"/>
        <v>#VALUE!</v>
      </c>
      <c r="T71" s="979" t="e">
        <f t="shared" si="63"/>
        <v>#VALUE!</v>
      </c>
      <c r="U71" s="979" t="e">
        <f t="shared" si="63"/>
        <v>#VALUE!</v>
      </c>
      <c r="V71" s="979" t="e">
        <f t="shared" si="63"/>
        <v>#VALUE!</v>
      </c>
      <c r="W71" s="978">
        <f t="shared" si="63"/>
        <v>1.4412479511671284E-2</v>
      </c>
      <c r="X71" s="979">
        <f t="shared" si="63"/>
        <v>1.8378642854958563E-2</v>
      </c>
      <c r="Y71" s="979">
        <f t="shared" si="63"/>
        <v>1.5903556504223915E-2</v>
      </c>
      <c r="Z71" s="979">
        <f t="shared" si="63"/>
        <v>1.2630069947354111E-2</v>
      </c>
      <c r="AA71" s="980">
        <f t="shared" si="63"/>
        <v>1.2598530256999753E-2</v>
      </c>
      <c r="AB71" s="979">
        <f t="shared" si="63"/>
        <v>8.5630242945854661E-3</v>
      </c>
      <c r="AC71" s="979">
        <f t="shared" si="63"/>
        <v>8.3324696859778218E-3</v>
      </c>
      <c r="AD71" s="981">
        <f t="shared" si="63"/>
        <v>6.1272684722251764E-3</v>
      </c>
      <c r="AE71" s="980">
        <f t="shared" si="63"/>
        <v>5.7960658210762413E-3</v>
      </c>
    </row>
    <row r="72" spans="1:31">
      <c r="A72" s="888">
        <v>15</v>
      </c>
      <c r="B72" s="75" t="s">
        <v>349</v>
      </c>
      <c r="C72" s="989">
        <f>C35/C35</f>
        <v>1</v>
      </c>
      <c r="D72" s="990">
        <f t="shared" ref="D72:AE72" si="64">D35/D35</f>
        <v>1</v>
      </c>
      <c r="E72" s="990">
        <f t="shared" si="64"/>
        <v>1</v>
      </c>
      <c r="F72" s="991">
        <f t="shared" si="64"/>
        <v>1</v>
      </c>
      <c r="G72" s="992">
        <f t="shared" si="64"/>
        <v>1</v>
      </c>
      <c r="H72" s="993">
        <f t="shared" si="64"/>
        <v>1</v>
      </c>
      <c r="I72" s="993">
        <f t="shared" si="64"/>
        <v>1</v>
      </c>
      <c r="J72" s="993">
        <f t="shared" si="64"/>
        <v>1</v>
      </c>
      <c r="K72" s="992">
        <f t="shared" si="64"/>
        <v>1</v>
      </c>
      <c r="L72" s="993">
        <f t="shared" si="64"/>
        <v>1</v>
      </c>
      <c r="M72" s="993">
        <f t="shared" si="64"/>
        <v>1</v>
      </c>
      <c r="N72" s="993">
        <f t="shared" si="64"/>
        <v>1</v>
      </c>
      <c r="O72" s="992">
        <f t="shared" si="64"/>
        <v>1</v>
      </c>
      <c r="P72" s="993">
        <f t="shared" si="64"/>
        <v>1</v>
      </c>
      <c r="Q72" s="993">
        <f t="shared" si="64"/>
        <v>1</v>
      </c>
      <c r="R72" s="993">
        <f t="shared" si="64"/>
        <v>1</v>
      </c>
      <c r="S72" s="992">
        <f t="shared" si="64"/>
        <v>1</v>
      </c>
      <c r="T72" s="993">
        <f t="shared" si="64"/>
        <v>1</v>
      </c>
      <c r="U72" s="993">
        <f t="shared" si="64"/>
        <v>1</v>
      </c>
      <c r="V72" s="993">
        <f t="shared" si="64"/>
        <v>1</v>
      </c>
      <c r="W72" s="992">
        <f t="shared" si="64"/>
        <v>1</v>
      </c>
      <c r="X72" s="993">
        <f t="shared" si="64"/>
        <v>1</v>
      </c>
      <c r="Y72" s="993">
        <f t="shared" si="64"/>
        <v>1</v>
      </c>
      <c r="Z72" s="993">
        <f t="shared" si="64"/>
        <v>1</v>
      </c>
      <c r="AA72" s="994">
        <f t="shared" si="64"/>
        <v>1</v>
      </c>
      <c r="AB72" s="993">
        <f t="shared" si="64"/>
        <v>1</v>
      </c>
      <c r="AC72" s="993">
        <f t="shared" si="64"/>
        <v>1</v>
      </c>
      <c r="AD72" s="995">
        <f t="shared" si="64"/>
        <v>1</v>
      </c>
      <c r="AE72" s="994">
        <f t="shared" si="64"/>
        <v>1</v>
      </c>
    </row>
    <row r="73" spans="1:31">
      <c r="A73" s="888">
        <v>16</v>
      </c>
      <c r="B73" s="74" t="s">
        <v>343</v>
      </c>
      <c r="C73" s="982">
        <f>C36/C35</f>
        <v>0.74477958236658937</v>
      </c>
      <c r="D73" s="983">
        <f t="shared" ref="D73:AE73" si="65">D36/D35</f>
        <v>0.69824922760041186</v>
      </c>
      <c r="E73" s="983">
        <f t="shared" si="65"/>
        <v>0.61267605633802813</v>
      </c>
      <c r="F73" s="984">
        <f t="shared" si="65"/>
        <v>0.63494637066600124</v>
      </c>
      <c r="G73" s="985">
        <f t="shared" si="65"/>
        <v>0.63377416073245174</v>
      </c>
      <c r="H73" s="986">
        <f t="shared" si="65"/>
        <v>0.65706806282722507</v>
      </c>
      <c r="I73" s="986">
        <f t="shared" si="65"/>
        <v>0.54952627045650304</v>
      </c>
      <c r="J73" s="986">
        <f t="shared" si="65"/>
        <v>0.50757835539400575</v>
      </c>
      <c r="K73" s="985">
        <f t="shared" si="65"/>
        <v>0.52717726991970348</v>
      </c>
      <c r="L73" s="986">
        <f t="shared" si="65"/>
        <v>0.48910119654948514</v>
      </c>
      <c r="M73" s="986">
        <f t="shared" si="65"/>
        <v>0.52494554141364336</v>
      </c>
      <c r="N73" s="986">
        <f t="shared" si="65"/>
        <v>0.49431555729151411</v>
      </c>
      <c r="O73" s="985">
        <f t="shared" si="65"/>
        <v>0.58954492415402571</v>
      </c>
      <c r="P73" s="986">
        <f t="shared" si="65"/>
        <v>0.36924809966729827</v>
      </c>
      <c r="Q73" s="986">
        <f t="shared" si="65"/>
        <v>0.56837384828057702</v>
      </c>
      <c r="R73" s="986">
        <f t="shared" si="65"/>
        <v>0.61119850407389154</v>
      </c>
      <c r="S73" s="985">
        <f t="shared" si="65"/>
        <v>0.63935820096350149</v>
      </c>
      <c r="T73" s="986">
        <f t="shared" si="65"/>
        <v>0.68892089616701224</v>
      </c>
      <c r="U73" s="986">
        <f t="shared" si="65"/>
        <v>0.71849540422883817</v>
      </c>
      <c r="V73" s="986">
        <f t="shared" si="65"/>
        <v>0.73680344250108265</v>
      </c>
      <c r="W73" s="985">
        <f t="shared" si="65"/>
        <v>0.5444243486124456</v>
      </c>
      <c r="X73" s="986">
        <f t="shared" si="65"/>
        <v>0.59484419436714475</v>
      </c>
      <c r="Y73" s="986">
        <f t="shared" si="65"/>
        <v>0.68722003427231471</v>
      </c>
      <c r="Z73" s="986">
        <f t="shared" si="65"/>
        <v>0.63899256036975705</v>
      </c>
      <c r="AA73" s="987">
        <f t="shared" si="65"/>
        <v>0.61692000574759831</v>
      </c>
      <c r="AB73" s="986">
        <f t="shared" si="65"/>
        <v>0.68090205904782664</v>
      </c>
      <c r="AC73" s="986">
        <f t="shared" si="65"/>
        <v>0.64327909627940716</v>
      </c>
      <c r="AD73" s="988">
        <f t="shared" si="65"/>
        <v>0.65378805608152668</v>
      </c>
      <c r="AE73" s="987">
        <f t="shared" si="65"/>
        <v>0.66791718771710429</v>
      </c>
    </row>
    <row r="74" spans="1:31" ht="15" thickBot="1">
      <c r="A74" s="888">
        <v>17</v>
      </c>
      <c r="B74" s="211" t="s">
        <v>344</v>
      </c>
      <c r="C74" s="996">
        <f>C37/C35</f>
        <v>0.25522041763341069</v>
      </c>
      <c r="D74" s="997">
        <f t="shared" ref="D74:AE74" si="66">D37/D35</f>
        <v>0.30175077239958803</v>
      </c>
      <c r="E74" s="997">
        <f t="shared" si="66"/>
        <v>0.38732394366197181</v>
      </c>
      <c r="F74" s="998">
        <f t="shared" si="66"/>
        <v>0.36505362933399838</v>
      </c>
      <c r="G74" s="999">
        <f t="shared" si="66"/>
        <v>0.36622583926754831</v>
      </c>
      <c r="H74" s="1000">
        <f t="shared" si="66"/>
        <v>0.34293193717277487</v>
      </c>
      <c r="I74" s="1000">
        <f t="shared" si="66"/>
        <v>0.45047372954349707</v>
      </c>
      <c r="J74" s="1000">
        <f t="shared" si="66"/>
        <v>0.49242164460599397</v>
      </c>
      <c r="K74" s="999">
        <f t="shared" si="66"/>
        <v>0.47282273008029646</v>
      </c>
      <c r="L74" s="1000">
        <f t="shared" si="66"/>
        <v>0.51089880345051486</v>
      </c>
      <c r="M74" s="1000">
        <f t="shared" si="66"/>
        <v>0.47244731222577835</v>
      </c>
      <c r="N74" s="1000">
        <f t="shared" si="66"/>
        <v>0.50568444270848589</v>
      </c>
      <c r="O74" s="999">
        <f t="shared" si="66"/>
        <v>0.41045507584597435</v>
      </c>
      <c r="P74" s="1000">
        <f t="shared" si="66"/>
        <v>0.63075190033270168</v>
      </c>
      <c r="Q74" s="1000">
        <f t="shared" si="66"/>
        <v>0.43162615171942292</v>
      </c>
      <c r="R74" s="1000">
        <f t="shared" si="66"/>
        <v>0.38880149592610841</v>
      </c>
      <c r="S74" s="999">
        <f t="shared" si="66"/>
        <v>0.36064179903649846</v>
      </c>
      <c r="T74" s="1000">
        <f t="shared" si="66"/>
        <v>0.31112461320425583</v>
      </c>
      <c r="U74" s="1000">
        <f t="shared" si="66"/>
        <v>0.28150459577116183</v>
      </c>
      <c r="V74" s="1000">
        <f t="shared" si="66"/>
        <v>0.26319655749891741</v>
      </c>
      <c r="W74" s="999">
        <f t="shared" si="66"/>
        <v>0.45557565138755451</v>
      </c>
      <c r="X74" s="1000">
        <f t="shared" si="66"/>
        <v>0.4048500045870157</v>
      </c>
      <c r="Y74" s="1000">
        <f t="shared" si="66"/>
        <v>0.31277996572768541</v>
      </c>
      <c r="Z74" s="1000">
        <f t="shared" si="66"/>
        <v>0.36100743963024295</v>
      </c>
      <c r="AA74" s="1001">
        <f t="shared" si="66"/>
        <v>0.38307999425240169</v>
      </c>
      <c r="AB74" s="1000">
        <f t="shared" si="66"/>
        <v>0.31909794095217342</v>
      </c>
      <c r="AC74" s="1000">
        <f t="shared" si="66"/>
        <v>0.35672090372059279</v>
      </c>
      <c r="AD74" s="1002">
        <f t="shared" si="66"/>
        <v>0.34621194391847326</v>
      </c>
      <c r="AE74" s="1001">
        <f t="shared" si="66"/>
        <v>0.3320828122828956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AA116"/>
  <sheetViews>
    <sheetView topLeftCell="C1" zoomScale="85" zoomScaleNormal="85" workbookViewId="0">
      <selection activeCell="D15" sqref="D15"/>
    </sheetView>
  </sheetViews>
  <sheetFormatPr defaultRowHeight="14.5" outlineLevelRow="1"/>
  <cols>
    <col min="2" max="2" width="12.1796875" bestFit="1" customWidth="1"/>
  </cols>
  <sheetData>
    <row r="1" spans="2:12">
      <c r="B1" s="927" t="s">
        <v>409</v>
      </c>
    </row>
    <row r="2" spans="2:12" ht="16">
      <c r="B2" s="926"/>
      <c r="C2" s="178"/>
      <c r="D2" s="178" t="s">
        <v>411</v>
      </c>
      <c r="E2" s="178" t="s">
        <v>27</v>
      </c>
      <c r="F2" s="775" t="s">
        <v>144</v>
      </c>
      <c r="G2" s="775" t="s">
        <v>377</v>
      </c>
      <c r="H2" s="775" t="s">
        <v>42</v>
      </c>
      <c r="I2" s="9"/>
      <c r="J2" s="178">
        <v>2022</v>
      </c>
      <c r="K2" s="178">
        <v>2023</v>
      </c>
      <c r="L2" s="200" t="s">
        <v>144</v>
      </c>
    </row>
    <row r="3" spans="2:12" ht="16">
      <c r="B3" s="225" t="s">
        <v>201</v>
      </c>
      <c r="C3" s="225" t="s">
        <v>161</v>
      </c>
      <c r="D3" s="810">
        <f>HLOOKUP(D$2,$25:$69,$A27,0)/1000</f>
        <v>2.7490000000000001</v>
      </c>
      <c r="E3" s="237">
        <f>HLOOKUP(E$2,$25:$69,$A27,0)/1000</f>
        <v>2.2000245309999999</v>
      </c>
      <c r="F3" s="202">
        <f t="shared" ref="F3:F5" si="0">D3/E3-1</f>
        <v>0.24953152170101878</v>
      </c>
      <c r="G3" s="238">
        <f>HLOOKUP(G$2,$25:$69,$A27,0)/1000</f>
        <v>2.5008490000000001</v>
      </c>
      <c r="H3" s="202">
        <f>D3/G3-1</f>
        <v>9.9226702611793005E-2</v>
      </c>
      <c r="I3" s="1"/>
      <c r="J3" s="238">
        <f>HLOOKUP(J$2,$72:$116,$A27,0)/1000</f>
        <v>10.022963777999999</v>
      </c>
      <c r="K3" s="238">
        <f>HLOOKUP(K$2,$72:$116,$A27,0)/1000</f>
        <v>9.6710914210000016</v>
      </c>
      <c r="L3" s="202">
        <f>K3/J3-1</f>
        <v>-3.5106617642612248E-2</v>
      </c>
    </row>
    <row r="4" spans="2:12">
      <c r="B4" s="226" t="s">
        <v>202</v>
      </c>
      <c r="C4" s="226" t="s">
        <v>162</v>
      </c>
      <c r="D4" s="228">
        <f>HLOOKUP(D$2,$25:$69,$A28,0)</f>
        <v>5.456530369194125E-2</v>
      </c>
      <c r="E4" s="227">
        <f>HLOOKUP(E$2,$25:$69,$A28,0)</f>
        <v>5.6448517755426697E-2</v>
      </c>
      <c r="F4" s="229"/>
      <c r="G4" s="227">
        <f>HLOOKUP(G$2,$25:$69,$A28,0)</f>
        <v>5.3203893202850766E-2</v>
      </c>
      <c r="H4" s="229"/>
      <c r="I4" s="31"/>
      <c r="J4" s="227">
        <f>HLOOKUP(J$2,$72:$116,$A28,0)</f>
        <v>7.0683806614950634E-2</v>
      </c>
      <c r="K4" s="227">
        <f>HLOOKUP(K$2,$72:$116,$A28,0)</f>
        <v>5.3691596414672201E-2</v>
      </c>
      <c r="L4" s="229"/>
    </row>
    <row r="5" spans="2:12" ht="29">
      <c r="B5" s="225" t="s">
        <v>203</v>
      </c>
      <c r="C5" s="225" t="s">
        <v>163</v>
      </c>
      <c r="D5" s="241">
        <f t="shared" ref="D5" si="1">HLOOKUP(D$2,$25:$69,$A29,0)/1000</f>
        <v>2.8</v>
      </c>
      <c r="E5" s="238">
        <f>HLOOKUP(E$2,$25:$69,$A29,0)/1000</f>
        <v>2.1156628559999997</v>
      </c>
      <c r="F5" s="202">
        <f t="shared" si="0"/>
        <v>0.32346228609120131</v>
      </c>
      <c r="G5" s="238">
        <f t="shared" ref="G5" si="2">HLOOKUP(G$2,$25:$69,$A29,0)/1000</f>
        <v>2.589286</v>
      </c>
      <c r="H5" s="202">
        <f t="shared" ref="H5:H21" si="3">D5/G5-1</f>
        <v>8.137919102022706E-2</v>
      </c>
      <c r="I5" s="1"/>
      <c r="J5" s="238">
        <f t="shared" ref="J5" si="4">HLOOKUP(J$2,$72:$116,$A29,0)/1000</f>
        <v>4.4297771059999995</v>
      </c>
      <c r="K5" s="238">
        <f>HLOOKUP(K$2,$72:$116,$A29,0)/1000</f>
        <v>9.2006427690000017</v>
      </c>
      <c r="L5" s="202">
        <f>K5/J5-1</f>
        <v>1.0769990337748614</v>
      </c>
    </row>
    <row r="6" spans="2:12">
      <c r="B6" s="226" t="s">
        <v>202</v>
      </c>
      <c r="C6" s="226" t="s">
        <v>164</v>
      </c>
      <c r="D6" s="228">
        <f t="shared" ref="D6" si="5">HLOOKUP(D$2,$25:$69,$A30,0)</f>
        <v>5.5577610162763004E-2</v>
      </c>
      <c r="E6" s="227">
        <f>HLOOKUP(E$2,$25:$69,$A30,0)</f>
        <v>5.4283954841689332E-2</v>
      </c>
      <c r="F6" s="229"/>
      <c r="G6" s="227">
        <f t="shared" ref="G6" si="6">HLOOKUP(G$2,$25:$69,$A30,0)</f>
        <v>5.5085331347728965E-2</v>
      </c>
      <c r="H6" s="229"/>
      <c r="I6" s="31"/>
      <c r="J6" s="227">
        <f t="shared" ref="J6" si="7">HLOOKUP(J$2,$72:$116,$A30,0)</f>
        <v>3.1239612877291958E-2</v>
      </c>
      <c r="K6" s="227">
        <f>HLOOKUP(K$2,$72:$116,$A30,0)</f>
        <v>5.1079777535350854E-2</v>
      </c>
      <c r="L6" s="229"/>
    </row>
    <row r="7" spans="2:12" ht="29">
      <c r="B7" s="225" t="s">
        <v>204</v>
      </c>
      <c r="C7" s="225" t="s">
        <v>165</v>
      </c>
      <c r="D7" s="241">
        <f t="shared" ref="D7" si="8">HLOOKUP(D$2,$25:$69,$A31,0)/1000</f>
        <v>2.2269999999999999</v>
      </c>
      <c r="E7" s="238">
        <f>HLOOKUP(E$2,$25:$69,$A31,0)/1000</f>
        <v>1.318646467</v>
      </c>
      <c r="F7" s="202">
        <f>D7/E7-1</f>
        <v>0.68885296835213072</v>
      </c>
      <c r="G7" s="238">
        <f t="shared" ref="G7" si="9">HLOOKUP(G$2,$25:$69,$A31,0)/1000</f>
        <v>2.5417969999999999</v>
      </c>
      <c r="H7" s="202">
        <f t="shared" si="3"/>
        <v>-0.12384820660343843</v>
      </c>
      <c r="I7" s="1"/>
      <c r="J7" s="238">
        <f t="shared" ref="J7" si="10">HLOOKUP(J$2,$72:$116,$A31,0)/1000</f>
        <v>5.9141873810000005</v>
      </c>
      <c r="K7" s="238">
        <f>HLOOKUP(K$2,$72:$116,$A31,0)/1000</f>
        <v>9.0297379600000003</v>
      </c>
      <c r="L7" s="202">
        <f>K7/J7-1</f>
        <v>0.52679267298987864</v>
      </c>
    </row>
    <row r="8" spans="2:12">
      <c r="B8" s="226" t="s">
        <v>202</v>
      </c>
      <c r="C8" s="226" t="s">
        <v>164</v>
      </c>
      <c r="D8" s="228">
        <f t="shared" ref="D8" si="11">HLOOKUP(D$2,$25:$69,$A32,0)</f>
        <v>4.4204049225883287E-2</v>
      </c>
      <c r="E8" s="227">
        <f>HLOOKUP(E$2,$25:$69,$A32,0)</f>
        <v>3.3834003874377794E-2</v>
      </c>
      <c r="F8" s="229"/>
      <c r="G8" s="227">
        <f t="shared" ref="G8" si="12">HLOOKUP(G$2,$25:$69,$A32,0)</f>
        <v>5.407503457079034E-2</v>
      </c>
      <c r="H8" s="229"/>
      <c r="I8" s="31"/>
      <c r="J8" s="30">
        <f t="shared" ref="J8" si="13">HLOOKUP(J$2,$72:$116,$A32,0)</f>
        <v>4.1707950500705221E-2</v>
      </c>
      <c r="K8" s="30">
        <f>HLOOKUP(K$2,$72:$116,$A32,0)</f>
        <v>5.0130954736485628E-2</v>
      </c>
      <c r="L8" s="229"/>
    </row>
    <row r="9" spans="2:12" ht="29">
      <c r="B9" s="10" t="s">
        <v>107</v>
      </c>
      <c r="C9" s="10" t="s">
        <v>166</v>
      </c>
      <c r="D9" s="242">
        <f t="shared" ref="D9" si="14">HLOOKUP(D$2,$25:$69,$A33,0)/1000</f>
        <v>1.6950000000000001</v>
      </c>
      <c r="E9" s="239">
        <f>HLOOKUP(E$2,$25:$69,$A33,0)/1000</f>
        <v>1.768349218</v>
      </c>
      <c r="F9" s="22">
        <f t="shared" ref="F9:F21" si="15">D9/E9-1</f>
        <v>-4.1478921274926583E-2</v>
      </c>
      <c r="G9" s="239">
        <f t="shared" ref="G9" si="16">HLOOKUP(G$2,$25:$69,$A33,0)/1000</f>
        <v>2.7069890000000001</v>
      </c>
      <c r="H9" s="22">
        <f t="shared" si="3"/>
        <v>-0.37384304110581901</v>
      </c>
      <c r="I9" s="1"/>
      <c r="J9" s="239">
        <f t="shared" ref="J9" si="17">HLOOKUP(J$2,$72:$116,$A33,0)/1000</f>
        <v>6.6764098190000007</v>
      </c>
      <c r="K9" s="239">
        <f>HLOOKUP(K$2,$72:$116,$A33,0)/1000</f>
        <v>7.4993386190000004</v>
      </c>
      <c r="L9" s="22">
        <f>K9/J9-1</f>
        <v>0.1232591800548366</v>
      </c>
    </row>
    <row r="10" spans="2:12">
      <c r="B10" s="4" t="s">
        <v>202</v>
      </c>
      <c r="C10" s="4" t="s">
        <v>164</v>
      </c>
      <c r="D10" s="31">
        <f t="shared" ref="D10" si="18">HLOOKUP(D$2,$25:$69,$A34,0)</f>
        <v>3.3644303294958315E-2</v>
      </c>
      <c r="E10" s="24">
        <f>HLOOKUP(E$2,$25:$69,$A34,0)</f>
        <v>4.5372535998357881E-2</v>
      </c>
      <c r="F10" s="23"/>
      <c r="G10" s="24">
        <f t="shared" ref="G10" si="19">HLOOKUP(G$2,$25:$69,$A34,0)</f>
        <v>5.7589384108073613E-2</v>
      </c>
      <c r="H10" s="23"/>
      <c r="I10" s="31"/>
      <c r="J10" s="24">
        <f t="shared" ref="J10" si="20">HLOOKUP(J$2,$72:$116,$A34,0)</f>
        <v>4.7083285042313121E-2</v>
      </c>
      <c r="K10" s="24">
        <f>HLOOKUP(K$2,$72:$116,$A34,0)</f>
        <v>4.1634542057371909E-2</v>
      </c>
      <c r="L10" s="23"/>
    </row>
    <row r="11" spans="2:12" ht="43.5">
      <c r="B11" s="10" t="s">
        <v>109</v>
      </c>
      <c r="C11" s="10" t="s">
        <v>167</v>
      </c>
      <c r="D11" s="242">
        <f t="shared" ref="D11" si="21">HLOOKUP(D$2,$25:$69,$A35,0)/1000</f>
        <v>0.8</v>
      </c>
      <c r="E11" s="239">
        <f>HLOOKUP(E$2,$25:$69,$A35,0)/1000</f>
        <v>0.57801816399999995</v>
      </c>
      <c r="F11" s="22">
        <f t="shared" si="15"/>
        <v>0.38403955070173224</v>
      </c>
      <c r="G11" s="239">
        <f t="shared" ref="G11" si="22">HLOOKUP(G$2,$25:$69,$A35,0)/1000</f>
        <v>0.855827</v>
      </c>
      <c r="H11" s="22">
        <f t="shared" si="3"/>
        <v>-6.5231641441553023E-2</v>
      </c>
      <c r="I11" s="1"/>
      <c r="J11" s="239">
        <f t="shared" ref="J11" si="23">HLOOKUP(J$2,$72:$116,$A35,0)/1000</f>
        <v>3.8262594980000002</v>
      </c>
      <c r="K11" s="239">
        <f>HLOOKUP(K$2,$72:$116,$A35,0)/1000</f>
        <v>3.1955285969999996</v>
      </c>
      <c r="L11" s="22">
        <f>K11/J11-1</f>
        <v>-0.16484268809517122</v>
      </c>
    </row>
    <row r="12" spans="2:12">
      <c r="B12" s="4" t="s">
        <v>202</v>
      </c>
      <c r="C12" s="4" t="s">
        <v>164</v>
      </c>
      <c r="D12" s="31">
        <f t="shared" ref="D12" si="24">HLOOKUP(D$2,$25:$69,$A36,0)</f>
        <v>1.5879317189360857E-2</v>
      </c>
      <c r="E12" s="24">
        <f>HLOOKUP(E$2,$25:$69,$A36,0)</f>
        <v>1.4830865807974545E-2</v>
      </c>
      <c r="F12" s="23"/>
      <c r="G12" s="24">
        <f t="shared" ref="G12" si="25">HLOOKUP(G$2,$25:$69,$A36,0)</f>
        <v>1.8207148175725985E-2</v>
      </c>
      <c r="H12" s="23"/>
      <c r="I12" s="31"/>
      <c r="J12" s="24">
        <f t="shared" ref="J12" si="26">HLOOKUP(J$2,$72:$116,$A36,0)</f>
        <v>2.6983494344146687E-2</v>
      </c>
      <c r="K12" s="24">
        <f>HLOOKUP(K$2,$72:$116,$A36,0)</f>
        <v>1.7740813760596923E-2</v>
      </c>
      <c r="L12" s="23"/>
    </row>
    <row r="13" spans="2:12" ht="29">
      <c r="B13" s="1016" t="s">
        <v>458</v>
      </c>
      <c r="C13" s="10" t="s">
        <v>168</v>
      </c>
      <c r="D13" s="242">
        <f>(HLOOKUP(D$2,$25:$69,$A64,0)+HLOOKUP(D$2,$25:$69,$A37,0))/1000</f>
        <v>0.64900000000000002</v>
      </c>
      <c r="E13" s="242">
        <f>(HLOOKUP(E$2,$25:$69,$A64,0)+HLOOKUP(E$2,$25:$69,$A37,0))/1000</f>
        <v>0.49281421900000005</v>
      </c>
      <c r="F13" s="22">
        <f t="shared" si="15"/>
        <v>0.31692628779446785</v>
      </c>
      <c r="G13" s="239">
        <f>(HLOOKUP(G$2,$25:$69,$A64,0)+HLOOKUP(G$2,$25:$69,$A37,0))/1000</f>
        <v>0.62156899999999993</v>
      </c>
      <c r="H13" s="22">
        <f t="shared" si="3"/>
        <v>4.4131866293203315E-2</v>
      </c>
      <c r="I13" s="1"/>
      <c r="J13" s="239">
        <f t="shared" ref="J13" si="27">HLOOKUP(J$2,$72:$116,$A37,0)/1000</f>
        <v>1.4301504489999999</v>
      </c>
      <c r="K13" s="239">
        <f>HLOOKUP(K$2,$72:$116,$A37,0)/1000</f>
        <v>1.9724728209999998</v>
      </c>
      <c r="L13" s="22">
        <f>K13/J13-1</f>
        <v>0.37920651801298688</v>
      </c>
    </row>
    <row r="14" spans="2:12">
      <c r="B14" s="4" t="s">
        <v>202</v>
      </c>
      <c r="C14" s="4" t="s">
        <v>164</v>
      </c>
      <c r="D14" s="31">
        <f t="shared" ref="D14" si="28">HLOOKUP(D$2,$25:$69,$A38,0)</f>
        <v>1.1353711790393014E-2</v>
      </c>
      <c r="E14" s="24">
        <f>HLOOKUP(E$2,$25:$69,$A38,0)</f>
        <v>1.1215671627238672E-2</v>
      </c>
      <c r="F14" s="24"/>
      <c r="G14" s="24">
        <f t="shared" ref="G14" si="29">HLOOKUP(G$2,$25:$69,$A38,0)</f>
        <v>1.1659993617700244E-2</v>
      </c>
      <c r="H14" s="24"/>
      <c r="I14" s="24"/>
      <c r="J14" s="24">
        <f t="shared" ref="J14" si="30">HLOOKUP(J$2,$72:$116,$A38,0)</f>
        <v>1.0085687228490832E-2</v>
      </c>
      <c r="K14" s="24">
        <f>HLOOKUP(K$2,$72:$116,$A38,0)</f>
        <v>1.095069936099221E-2</v>
      </c>
      <c r="L14" s="24"/>
    </row>
    <row r="15" spans="2:12" ht="29">
      <c r="B15" s="10" t="s">
        <v>206</v>
      </c>
      <c r="C15" s="10" t="s">
        <v>169</v>
      </c>
      <c r="D15" s="242">
        <f t="shared" ref="D15" si="31">HLOOKUP(D$2,$25:$69,$A39,0)/1000</f>
        <v>0.27900000000000003</v>
      </c>
      <c r="E15" s="239">
        <f>HLOOKUP(E$2,$25:$69,$A39,0)/1000</f>
        <v>0.23344264999999997</v>
      </c>
      <c r="F15" s="22">
        <f t="shared" si="15"/>
        <v>0.19515435589854757</v>
      </c>
      <c r="G15" s="239">
        <f t="shared" ref="G15" si="32">HLOOKUP(G$2,$25:$69,$A39,0)/1000</f>
        <v>0.54672299999999996</v>
      </c>
      <c r="H15" s="22">
        <f t="shared" si="3"/>
        <v>-0.48968673350124281</v>
      </c>
      <c r="I15" s="1"/>
      <c r="J15" s="239">
        <f t="shared" ref="J15" si="33">HLOOKUP(J$2,$72:$116,$A39,0)/1000</f>
        <v>1.5914305330000003</v>
      </c>
      <c r="K15" s="239">
        <f>HLOOKUP(K$2,$72:$116,$A39,0)/1000</f>
        <v>1.4343596669999998</v>
      </c>
      <c r="L15" s="22">
        <f>K15/J15-1</f>
        <v>-9.8697909046590149E-2</v>
      </c>
    </row>
    <row r="16" spans="2:12">
      <c r="B16" s="4" t="s">
        <v>202</v>
      </c>
      <c r="C16" s="4" t="s">
        <v>164</v>
      </c>
      <c r="D16" s="31">
        <f t="shared" ref="D16" si="34">HLOOKUP(D$2,$25:$69,$A40,0)</f>
        <v>5.5379118697895992E-3</v>
      </c>
      <c r="E16" s="24">
        <f>HLOOKUP(E$2,$25:$69,$A40,0)</f>
        <v>5.9897021090983731E-3</v>
      </c>
      <c r="F16" s="24"/>
      <c r="G16" s="24">
        <f t="shared" ref="G16" si="35">HLOOKUP(G$2,$25:$69,$A40,0)</f>
        <v>1.1631166897138601E-2</v>
      </c>
      <c r="H16" s="24"/>
      <c r="I16" s="24"/>
      <c r="J16" s="24">
        <f t="shared" ref="J16" si="36">HLOOKUP(J$2,$72:$116,$A40,0)</f>
        <v>1.1223064407616362E-2</v>
      </c>
      <c r="K16" s="24">
        <f>HLOOKUP(K$2,$72:$116,$A40,0)</f>
        <v>7.9632232807581478E-3</v>
      </c>
      <c r="L16" s="24"/>
    </row>
    <row r="17" spans="1:27" ht="29">
      <c r="B17" s="10" t="s">
        <v>110</v>
      </c>
      <c r="C17" s="10" t="s">
        <v>170</v>
      </c>
      <c r="D17" s="242">
        <f t="shared" ref="D17" si="37">HLOOKUP(D$2,$25:$69,$A41,0)/1000</f>
        <v>0.13200000000000001</v>
      </c>
      <c r="E17" s="239">
        <f>HLOOKUP(E$2,$25:$69,$A41,0)/1000</f>
        <v>6.4267548000000008E-2</v>
      </c>
      <c r="F17" s="22">
        <f t="shared" si="15"/>
        <v>1.0539137419712978</v>
      </c>
      <c r="G17" s="239">
        <f t="shared" ref="G17" si="38">HLOOKUP(G$2,$25:$69,$A41,0)/1000</f>
        <v>0.36828699999999998</v>
      </c>
      <c r="H17" s="22">
        <f t="shared" si="3"/>
        <v>-0.64158387344652401</v>
      </c>
      <c r="I17" s="1"/>
      <c r="J17" s="239">
        <f t="shared" ref="J17" si="39">HLOOKUP(J$2,$72:$116,$A41,0)/1000</f>
        <v>1.1597526730000001</v>
      </c>
      <c r="K17" s="239">
        <f>HLOOKUP(K$2,$72:$116,$A41,0)/1000</f>
        <v>1.0460455729999998</v>
      </c>
      <c r="L17" s="22">
        <f>K17/J17-1</f>
        <v>-9.8044266374370581E-2</v>
      </c>
    </row>
    <row r="18" spans="1:27">
      <c r="B18" s="4" t="s">
        <v>202</v>
      </c>
      <c r="C18" s="4" t="s">
        <v>164</v>
      </c>
      <c r="D18" s="31">
        <f t="shared" ref="D18" si="40">HLOOKUP(D$2,$25:$69,$A42,0)</f>
        <v>2.6200873362445414E-3</v>
      </c>
      <c r="E18" s="24">
        <f>HLOOKUP(E$2,$25:$69,$A42,0)</f>
        <v>1.6489851696002466E-3</v>
      </c>
      <c r="F18" s="24"/>
      <c r="G18" s="24">
        <f t="shared" ref="G18" si="41">HLOOKUP(G$2,$25:$69,$A42,0)</f>
        <v>7.8350600999893619E-3</v>
      </c>
      <c r="H18" s="24"/>
      <c r="I18" s="24"/>
      <c r="J18" s="24">
        <f t="shared" ref="J18" si="42">HLOOKUP(J$2,$72:$116,$A42,0)</f>
        <v>8.1787917700987308E-3</v>
      </c>
      <c r="K18" s="24">
        <f>HLOOKUP(K$2,$72:$116,$A42,0)</f>
        <v>5.8073959072411623E-3</v>
      </c>
      <c r="L18" s="24"/>
    </row>
    <row r="19" spans="1:27" ht="16">
      <c r="B19" s="10" t="s">
        <v>191</v>
      </c>
      <c r="C19" s="10" t="s">
        <v>159</v>
      </c>
      <c r="D19" s="242">
        <f>(HLOOKUP(D$2,$25:$69,$A43,0)-HLOOKUP(D$2,$25:$69,$A64,0))/1000</f>
        <v>2.3611</v>
      </c>
      <c r="E19" s="239">
        <f>(HLOOKUP(E$2,$25:$69,$A43,0)-HLOOKUP(E$2,$25:$69,$A64,0))/1000</f>
        <v>1.5474019060000004</v>
      </c>
      <c r="F19" s="22">
        <f t="shared" si="15"/>
        <v>0.52584793313547817</v>
      </c>
      <c r="G19" s="239">
        <f>(HLOOKUP(G$2,$25:$69,$A43,0)-HLOOKUP(G$2,$25:$69,$A64,0))/1000</f>
        <v>2.2541419999999999</v>
      </c>
      <c r="H19" s="22">
        <f t="shared" si="3"/>
        <v>4.7449539558732434E-2</v>
      </c>
      <c r="I19" s="1"/>
      <c r="J19" s="239">
        <f t="shared" ref="J19" si="43">HLOOKUP(J$2,$72:$116,$A43,0)/1000</f>
        <v>4.2398851190000002</v>
      </c>
      <c r="K19" s="239">
        <f>HLOOKUP(K$2,$72:$116,$A43,0)/1000</f>
        <v>7.7774644950000003</v>
      </c>
      <c r="L19" s="22">
        <f>K19/J19-1</f>
        <v>0.8343573650491638</v>
      </c>
    </row>
    <row r="20" spans="1:27" ht="15" thickBot="1">
      <c r="B20" s="11" t="s">
        <v>202</v>
      </c>
      <c r="C20" s="11" t="s">
        <v>164</v>
      </c>
      <c r="D20" s="32">
        <f t="shared" ref="D20" si="44">HLOOKUP(D$2,$25:$69,$A44,0)</f>
        <v>4.8394204049225883E-2</v>
      </c>
      <c r="E20" s="25">
        <f>HLOOKUP(E$2,$25:$69,$A44,0)</f>
        <v>4.1132461102273317E-2</v>
      </c>
      <c r="F20" s="25"/>
      <c r="G20" s="25">
        <f t="shared" ref="G20" si="45">HLOOKUP(G$2,$25:$69,$A44,0)</f>
        <v>4.9518838421444521E-2</v>
      </c>
      <c r="H20" s="25"/>
      <c r="I20" s="24"/>
      <c r="J20" s="25">
        <f t="shared" ref="J20" si="46">HLOOKUP(J$2,$72:$116,$A44,0)</f>
        <v>2.990045923131171E-2</v>
      </c>
      <c r="K20" s="25">
        <f>HLOOKUP(K$2,$72:$116,$A44,0)</f>
        <v>4.3178630685698105E-2</v>
      </c>
      <c r="L20" s="25"/>
    </row>
    <row r="21" spans="1:27" ht="16">
      <c r="B21" s="221" t="s">
        <v>192</v>
      </c>
      <c r="C21" s="221" t="s">
        <v>160</v>
      </c>
      <c r="D21" s="243">
        <f>HLOOKUP(D$2,$25:$69,$A68,0)/1000</f>
        <v>13.6921</v>
      </c>
      <c r="E21" s="240">
        <f>HLOOKUP(E$2,$25:$69,$A68,0)/1000</f>
        <v>10.318627559000003</v>
      </c>
      <c r="F21" s="204">
        <f t="shared" si="15"/>
        <v>0.32693034240368757</v>
      </c>
      <c r="G21" s="240">
        <f>HLOOKUP(G$2,$25:$69,$A68,0)/1000</f>
        <v>14.985468999999998</v>
      </c>
      <c r="H21" s="204">
        <f t="shared" si="3"/>
        <v>-8.6308209639618161E-2</v>
      </c>
      <c r="I21" s="5"/>
      <c r="J21" s="240">
        <f>HLOOKUP(J$2,$72:$116,$A68,0)/1000</f>
        <v>39.290816355999993</v>
      </c>
      <c r="K21" s="240">
        <f>HLOOKUP(K$2,$72:$116,$A68,0)/1000</f>
        <v>50.826681922000006</v>
      </c>
      <c r="L21" s="204">
        <f>K21/J21-1</f>
        <v>0.2936020840462481</v>
      </c>
    </row>
    <row r="22" spans="1:27">
      <c r="B22" s="222" t="s">
        <v>202</v>
      </c>
      <c r="C22" s="222" t="s">
        <v>164</v>
      </c>
      <c r="D22" s="224">
        <f>HLOOKUP(D$2,$25:$69,$A69,0)</f>
        <v>0.27177649861055975</v>
      </c>
      <c r="E22" s="223">
        <f>HLOOKUP(E$2,$25:$69,$A69,0)</f>
        <v>0.26475669828603693</v>
      </c>
      <c r="F22" s="223"/>
      <c r="G22" s="223">
        <f>HLOOKUP(G$2,$25:$69,$A69,0)</f>
        <v>0.31880585044144238</v>
      </c>
      <c r="H22" s="223"/>
      <c r="I22" s="24"/>
      <c r="J22" s="223">
        <f>HLOOKUP(J$2,$72:$116,$A69,0)</f>
        <v>0.27708615201692521</v>
      </c>
      <c r="K22" s="223">
        <f>HLOOKUP(K$2,$72:$116,$A69,0)</f>
        <v>0.28217763373916716</v>
      </c>
      <c r="L22" s="223"/>
    </row>
    <row r="24" spans="1:27" ht="15" thickBot="1">
      <c r="B24" s="183" t="s">
        <v>352</v>
      </c>
    </row>
    <row r="25" spans="1:27">
      <c r="A25" t="s">
        <v>460</v>
      </c>
      <c r="B25" s="116" t="s">
        <v>270</v>
      </c>
      <c r="C25" s="117" t="s">
        <v>4</v>
      </c>
      <c r="D25" s="118" t="s">
        <v>6</v>
      </c>
      <c r="E25" s="118" t="s">
        <v>8</v>
      </c>
      <c r="F25" s="52" t="s">
        <v>9</v>
      </c>
      <c r="G25" s="119" t="s">
        <v>10</v>
      </c>
      <c r="H25" s="50" t="s">
        <v>11</v>
      </c>
      <c r="I25" s="50" t="s">
        <v>12</v>
      </c>
      <c r="J25" s="50" t="s">
        <v>13</v>
      </c>
      <c r="K25" s="119" t="s">
        <v>15</v>
      </c>
      <c r="L25" s="50" t="s">
        <v>16</v>
      </c>
      <c r="M25" s="50" t="s">
        <v>17</v>
      </c>
      <c r="N25" s="50" t="s">
        <v>18</v>
      </c>
      <c r="O25" s="119" t="s">
        <v>19</v>
      </c>
      <c r="P25" s="50" t="s">
        <v>20</v>
      </c>
      <c r="Q25" s="50" t="s">
        <v>21</v>
      </c>
      <c r="R25" s="50" t="s">
        <v>22</v>
      </c>
      <c r="S25" s="119" t="s">
        <v>23</v>
      </c>
      <c r="T25" s="50" t="s">
        <v>24</v>
      </c>
      <c r="U25" s="50" t="s">
        <v>25</v>
      </c>
      <c r="V25" s="50" t="s">
        <v>26</v>
      </c>
      <c r="W25" s="119" t="s">
        <v>27</v>
      </c>
      <c r="X25" s="50" t="s">
        <v>28</v>
      </c>
      <c r="Y25" s="50" t="s">
        <v>113</v>
      </c>
      <c r="Z25" s="50" t="s">
        <v>312</v>
      </c>
      <c r="AA25" s="119" t="s">
        <v>411</v>
      </c>
    </row>
    <row r="26" spans="1:27">
      <c r="A26" s="888">
        <v>2</v>
      </c>
      <c r="B26" s="91" t="s">
        <v>314</v>
      </c>
      <c r="C26" s="86">
        <v>9830</v>
      </c>
      <c r="D26" s="82">
        <v>11460</v>
      </c>
      <c r="E26" s="82">
        <v>11610</v>
      </c>
      <c r="F26" s="87">
        <v>14582</v>
      </c>
      <c r="G26" s="96">
        <v>16193.000000000002</v>
      </c>
      <c r="H26" s="83">
        <v>21561</v>
      </c>
      <c r="I26" s="83">
        <v>21058.471827999998</v>
      </c>
      <c r="J26" s="83">
        <v>22320.528171999998</v>
      </c>
      <c r="K26" s="96">
        <v>21429</v>
      </c>
      <c r="L26" s="83">
        <v>14590.129124000001</v>
      </c>
      <c r="M26" s="83">
        <v>19564</v>
      </c>
      <c r="N26" s="83">
        <v>20877.870875999997</v>
      </c>
      <c r="O26" s="96">
        <v>21320</v>
      </c>
      <c r="P26" s="83">
        <v>29490.000000000004</v>
      </c>
      <c r="Q26" s="83">
        <v>24466</v>
      </c>
      <c r="R26" s="83">
        <v>25319.999999999993</v>
      </c>
      <c r="S26" s="96">
        <v>35381</v>
      </c>
      <c r="T26" s="83">
        <v>32683.999999999996</v>
      </c>
      <c r="U26" s="83">
        <v>33268</v>
      </c>
      <c r="V26" s="83">
        <v>40467</v>
      </c>
      <c r="W26" s="96">
        <f>'SG&amp;A_Quarterly'!BC3</f>
        <v>38974</v>
      </c>
      <c r="X26" s="83">
        <f>'SG&amp;A_Quarterly'!BF3</f>
        <v>45898</v>
      </c>
      <c r="Y26" s="83">
        <f>'SG&amp;A_Quarterly'!BI3</f>
        <v>48246</v>
      </c>
      <c r="Z26" s="87">
        <f>'SG&amp;A_Quarterly'!BL3</f>
        <v>47005</v>
      </c>
      <c r="AA26" s="96">
        <f>'SG&amp;A_Quarterly'!BO3</f>
        <v>50380</v>
      </c>
    </row>
    <row r="27" spans="1:27">
      <c r="A27" s="888">
        <v>3</v>
      </c>
      <c r="B27" s="92" t="s">
        <v>94</v>
      </c>
      <c r="C27" s="148">
        <v>1185.4449999999999</v>
      </c>
      <c r="D27" s="149">
        <v>1547.4580000000001</v>
      </c>
      <c r="E27" s="149">
        <v>1799.5840000000001</v>
      </c>
      <c r="F27" s="150">
        <v>1656.461</v>
      </c>
      <c r="G27" s="151">
        <v>1503.5239999999999</v>
      </c>
      <c r="H27" s="152">
        <v>2373.5590000000002</v>
      </c>
      <c r="I27" s="152">
        <v>1724.732</v>
      </c>
      <c r="J27" s="152">
        <v>2138.2089999999998</v>
      </c>
      <c r="K27" s="151">
        <v>1475.0540000000001</v>
      </c>
      <c r="L27" s="152">
        <v>2392.1410000000001</v>
      </c>
      <c r="M27" s="152">
        <v>1546.5609999999999</v>
      </c>
      <c r="N27" s="152">
        <v>2952.8919999999998</v>
      </c>
      <c r="O27" s="151">
        <v>2328.0590000000002</v>
      </c>
      <c r="P27" s="152">
        <v>2349.0909999999999</v>
      </c>
      <c r="Q27" s="152">
        <v>2428.395</v>
      </c>
      <c r="R27" s="152">
        <v>2031.9</v>
      </c>
      <c r="S27" s="151">
        <v>2562.6559999999999</v>
      </c>
      <c r="T27" s="152">
        <v>2546.1709999999998</v>
      </c>
      <c r="U27" s="152">
        <v>2828.20318</v>
      </c>
      <c r="V27" s="152">
        <v>2085.9335980000001</v>
      </c>
      <c r="W27" s="151">
        <f>'SG&amp;A_Quarterly'!BC4</f>
        <v>2200.024531</v>
      </c>
      <c r="X27" s="152">
        <f>'SG&amp;A_Quarterly'!BF4</f>
        <v>2437.2018930000004</v>
      </c>
      <c r="Y27" s="152">
        <f>'SG&amp;A_Quarterly'!BI4</f>
        <v>2533.015997</v>
      </c>
      <c r="Z27" s="150">
        <f>'SG&amp;A_Quarterly'!BL4</f>
        <v>2500.8490000000002</v>
      </c>
      <c r="AA27" s="151">
        <f>'SG&amp;A_Quarterly'!BO4</f>
        <v>2749</v>
      </c>
    </row>
    <row r="28" spans="1:27">
      <c r="A28" s="888">
        <v>4</v>
      </c>
      <c r="B28" s="102" t="s">
        <v>317</v>
      </c>
      <c r="C28" s="153">
        <f>IFERROR(C27/C$26,)</f>
        <v>0.12059460834181078</v>
      </c>
      <c r="D28" s="154">
        <f t="shared" ref="D28:Z28" si="47">IFERROR(D27/D$26,)</f>
        <v>0.13503123909249565</v>
      </c>
      <c r="E28" s="154">
        <f t="shared" si="47"/>
        <v>0.15500292850990527</v>
      </c>
      <c r="F28" s="155">
        <f t="shared" si="47"/>
        <v>0.11359628308873954</v>
      </c>
      <c r="G28" s="156">
        <f t="shared" si="47"/>
        <v>9.2850243932563442E-2</v>
      </c>
      <c r="H28" s="157">
        <f t="shared" si="47"/>
        <v>0.1100857566903205</v>
      </c>
      <c r="I28" s="157">
        <f t="shared" si="47"/>
        <v>8.1902049402594476E-2</v>
      </c>
      <c r="J28" s="157">
        <f t="shared" si="47"/>
        <v>9.5795627393901794E-2</v>
      </c>
      <c r="K28" s="156">
        <f t="shared" si="47"/>
        <v>6.8834476643800463E-2</v>
      </c>
      <c r="L28" s="157">
        <f t="shared" si="47"/>
        <v>0.16395612264082385</v>
      </c>
      <c r="M28" s="157">
        <f t="shared" si="47"/>
        <v>7.9051369863013699E-2</v>
      </c>
      <c r="N28" s="157">
        <f t="shared" si="47"/>
        <v>0.14143645286141104</v>
      </c>
      <c r="O28" s="156">
        <f t="shared" si="47"/>
        <v>0.10919601313320826</v>
      </c>
      <c r="P28" s="157">
        <f t="shared" si="47"/>
        <v>7.9657205832485575E-2</v>
      </c>
      <c r="Q28" s="157">
        <f t="shared" si="47"/>
        <v>9.9255906155481077E-2</v>
      </c>
      <c r="R28" s="157">
        <f t="shared" si="47"/>
        <v>8.02488151658768E-2</v>
      </c>
      <c r="S28" s="156">
        <f t="shared" si="47"/>
        <v>7.2430287442412589E-2</v>
      </c>
      <c r="T28" s="157">
        <f t="shared" si="47"/>
        <v>7.7902674091298502E-2</v>
      </c>
      <c r="U28" s="157">
        <f t="shared" si="47"/>
        <v>8.5012720331850422E-2</v>
      </c>
      <c r="V28" s="157">
        <f t="shared" si="47"/>
        <v>5.154653416363951E-2</v>
      </c>
      <c r="W28" s="156">
        <f t="shared" si="47"/>
        <v>5.6448517755426697E-2</v>
      </c>
      <c r="X28" s="157">
        <f t="shared" si="47"/>
        <v>5.3100394200183025E-2</v>
      </c>
      <c r="Y28" s="157">
        <f t="shared" si="47"/>
        <v>5.2502093375616628E-2</v>
      </c>
      <c r="Z28" s="155">
        <f t="shared" si="47"/>
        <v>5.3203893202850766E-2</v>
      </c>
      <c r="AA28" s="156">
        <f>'SG&amp;A_Quarterly'!BO5</f>
        <v>5.456530369194125E-2</v>
      </c>
    </row>
    <row r="29" spans="1:27">
      <c r="A29" s="888">
        <v>5</v>
      </c>
      <c r="B29" s="93" t="s">
        <v>105</v>
      </c>
      <c r="C29" s="148">
        <v>462.74799999999999</v>
      </c>
      <c r="D29" s="149">
        <v>556.69600000000003</v>
      </c>
      <c r="E29" s="149">
        <v>411.26</v>
      </c>
      <c r="F29" s="150">
        <v>98.063999999999993</v>
      </c>
      <c r="G29" s="151">
        <v>319.90499999999997</v>
      </c>
      <c r="H29" s="152">
        <v>549.64499999999998</v>
      </c>
      <c r="I29" s="152">
        <v>524.95299999999997</v>
      </c>
      <c r="J29" s="152">
        <v>529.09500000000003</v>
      </c>
      <c r="K29" s="151">
        <v>401.61700000000002</v>
      </c>
      <c r="L29" s="152">
        <v>651.76700000000005</v>
      </c>
      <c r="M29" s="152">
        <v>484.03699999999998</v>
      </c>
      <c r="N29" s="152">
        <v>1577.6289999999999</v>
      </c>
      <c r="O29" s="151">
        <v>800.79</v>
      </c>
      <c r="P29" s="152">
        <v>1685.097</v>
      </c>
      <c r="Q29" s="152">
        <v>1232.2919999999999</v>
      </c>
      <c r="R29" s="152">
        <v>982.41399999999999</v>
      </c>
      <c r="S29" s="151">
        <v>1092.835</v>
      </c>
      <c r="T29" s="152">
        <v>1018.4201669999999</v>
      </c>
      <c r="U29" s="152">
        <v>1003.531417</v>
      </c>
      <c r="V29" s="152">
        <v>1314.9905220000001</v>
      </c>
      <c r="W29" s="151">
        <f>'SG&amp;A_Quarterly'!BC6</f>
        <v>2115.6628559999999</v>
      </c>
      <c r="X29" s="152">
        <f>'SG&amp;A_Quarterly'!BF6</f>
        <v>2282.4003980000002</v>
      </c>
      <c r="Y29" s="152">
        <f>'SG&amp;A_Quarterly'!BI6</f>
        <v>2213.2935150000003</v>
      </c>
      <c r="Z29" s="150">
        <f>'SG&amp;A_Quarterly'!BL6</f>
        <v>2589.2860000000001</v>
      </c>
      <c r="AA29" s="151">
        <f>'SG&amp;A_Quarterly'!BO6</f>
        <v>2800</v>
      </c>
    </row>
    <row r="30" spans="1:27">
      <c r="A30" s="888">
        <v>6</v>
      </c>
      <c r="B30" s="102" t="s">
        <v>317</v>
      </c>
      <c r="C30" s="153">
        <f>IFERROR(C29/C$26,)</f>
        <v>4.7075076297049843E-2</v>
      </c>
      <c r="D30" s="154">
        <f t="shared" ref="D30" si="48">IFERROR(D29/D$26,)</f>
        <v>4.8577312390924957E-2</v>
      </c>
      <c r="E30" s="154">
        <f t="shared" ref="E30" si="49">IFERROR(E29/E$26,)</f>
        <v>3.54229112833764E-2</v>
      </c>
      <c r="F30" s="155">
        <f t="shared" ref="F30" si="50">IFERROR(F29/F$26,)</f>
        <v>6.7250034288849261E-3</v>
      </c>
      <c r="G30" s="156">
        <f t="shared" ref="G30" si="51">IFERROR(G29/G$26,)</f>
        <v>1.9755758661149876E-2</v>
      </c>
      <c r="H30" s="157">
        <f t="shared" ref="H30" si="52">IFERROR(H29/H$26,)</f>
        <v>2.5492556003895921E-2</v>
      </c>
      <c r="I30" s="157">
        <f t="shared" ref="I30" si="53">IFERROR(I29/I$26,)</f>
        <v>2.4928352080230542E-2</v>
      </c>
      <c r="J30" s="157">
        <f t="shared" ref="J30" si="54">IFERROR(J29/J$26,)</f>
        <v>2.370441218607558E-2</v>
      </c>
      <c r="K30" s="156">
        <f t="shared" ref="K30" si="55">IFERROR(K29/K$26,)</f>
        <v>1.8741751831630037E-2</v>
      </c>
      <c r="L30" s="157">
        <f t="shared" ref="L30" si="56">IFERROR(L29/L$26,)</f>
        <v>4.4671777368157584E-2</v>
      </c>
      <c r="M30" s="157">
        <f t="shared" ref="M30" si="57">IFERROR(M29/M$26,)</f>
        <v>2.474120834185238E-2</v>
      </c>
      <c r="N30" s="157">
        <f t="shared" ref="N30" si="58">IFERROR(N29/N$26,)</f>
        <v>7.5564649737035763E-2</v>
      </c>
      <c r="O30" s="156">
        <f t="shared" ref="O30" si="59">IFERROR(O29/O$26,)</f>
        <v>3.7560506566604125E-2</v>
      </c>
      <c r="P30" s="157">
        <f t="shared" ref="P30" si="60">IFERROR(P29/P$26,)</f>
        <v>5.7141302136317386E-2</v>
      </c>
      <c r="Q30" s="157">
        <f t="shared" ref="Q30" si="61">IFERROR(Q29/Q$26,)</f>
        <v>5.0367530450420986E-2</v>
      </c>
      <c r="R30" s="157">
        <f t="shared" ref="R30" si="62">IFERROR(R29/R$26,)</f>
        <v>3.8799921011058461E-2</v>
      </c>
      <c r="S30" s="156">
        <f t="shared" ref="S30" si="63">IFERROR(S29/S$26,)</f>
        <v>3.0887623300641587E-2</v>
      </c>
      <c r="T30" s="157">
        <f t="shared" ref="T30" si="64">IFERROR(T29/T$26,)</f>
        <v>3.1159593899155551E-2</v>
      </c>
      <c r="U30" s="157">
        <f t="shared" ref="U30" si="65">IFERROR(U29/U$26,)</f>
        <v>3.0165066039437298E-2</v>
      </c>
      <c r="V30" s="157">
        <f t="shared" ref="V30:Y30" si="66">IFERROR(V29/V$26,)</f>
        <v>3.249537949440285E-2</v>
      </c>
      <c r="W30" s="156">
        <f t="shared" si="66"/>
        <v>5.4283954841689332E-2</v>
      </c>
      <c r="X30" s="157">
        <f t="shared" si="66"/>
        <v>4.9727665649919393E-2</v>
      </c>
      <c r="Y30" s="157">
        <f t="shared" si="66"/>
        <v>4.5875171309538623E-2</v>
      </c>
      <c r="Z30" s="155">
        <f t="shared" ref="Z30" si="67">IFERROR(Z29/Z$26,)</f>
        <v>5.5085331347728965E-2</v>
      </c>
      <c r="AA30" s="156">
        <f>'SG&amp;A_Quarterly'!BO7</f>
        <v>5.5577610162763004E-2</v>
      </c>
    </row>
    <row r="31" spans="1:27">
      <c r="A31" s="888">
        <v>7</v>
      </c>
      <c r="B31" s="93" t="s">
        <v>108</v>
      </c>
      <c r="C31" s="148">
        <v>238.93</v>
      </c>
      <c r="D31" s="149">
        <v>403.84800000000001</v>
      </c>
      <c r="E31" s="149">
        <v>287.24099999999999</v>
      </c>
      <c r="F31" s="150">
        <v>417.87</v>
      </c>
      <c r="G31" s="151">
        <v>674.73800000000006</v>
      </c>
      <c r="H31" s="152">
        <v>644.38800000000003</v>
      </c>
      <c r="I31" s="152">
        <v>600.57799999999997</v>
      </c>
      <c r="J31" s="152">
        <v>424.10899999999998</v>
      </c>
      <c r="K31" s="151">
        <v>267.22399999999999</v>
      </c>
      <c r="L31" s="152">
        <v>121.434</v>
      </c>
      <c r="M31" s="152">
        <v>201.03299999999999</v>
      </c>
      <c r="N31" s="152">
        <v>250.52699999999999</v>
      </c>
      <c r="O31" s="151">
        <v>799.553</v>
      </c>
      <c r="P31" s="152">
        <v>853.51</v>
      </c>
      <c r="Q31" s="152">
        <v>354.41300000000001</v>
      </c>
      <c r="R31" s="152">
        <v>2207.5970000000002</v>
      </c>
      <c r="S31" s="151">
        <v>1609.318</v>
      </c>
      <c r="T31" s="152">
        <v>2002.1937820000001</v>
      </c>
      <c r="U31" s="152">
        <v>1112.29</v>
      </c>
      <c r="V31" s="152">
        <v>1190.385599</v>
      </c>
      <c r="W31" s="151">
        <f>'SG&amp;A_Quarterly'!BC8</f>
        <v>1318.646467</v>
      </c>
      <c r="X31" s="152">
        <f>'SG&amp;A_Quarterly'!BF8</f>
        <v>3702.8742579999998</v>
      </c>
      <c r="Y31" s="152">
        <f>'SG&amp;A_Quarterly'!BI8</f>
        <v>1466.420235</v>
      </c>
      <c r="Z31" s="150">
        <f>'SG&amp;A_Quarterly'!BL8</f>
        <v>2541.797</v>
      </c>
      <c r="AA31" s="151">
        <f>'SG&amp;A_Quarterly'!BO8</f>
        <v>2227</v>
      </c>
    </row>
    <row r="32" spans="1:27">
      <c r="A32" s="888">
        <v>8</v>
      </c>
      <c r="B32" s="102" t="s">
        <v>317</v>
      </c>
      <c r="C32" s="153">
        <f>IFERROR(C31/C$26,)</f>
        <v>2.4306205493387589E-2</v>
      </c>
      <c r="D32" s="154">
        <f t="shared" ref="D32" si="68">IFERROR(D31/D$26,)</f>
        <v>3.5239790575916231E-2</v>
      </c>
      <c r="E32" s="154">
        <f t="shared" ref="E32" si="69">IFERROR(E31/E$26,)</f>
        <v>2.4740826873385011E-2</v>
      </c>
      <c r="F32" s="155">
        <f t="shared" ref="F32" si="70">IFERROR(F31/F$26,)</f>
        <v>2.8656562885749554E-2</v>
      </c>
      <c r="G32" s="156">
        <f t="shared" ref="G32" si="71">IFERROR(G31/G$26,)</f>
        <v>4.166849873402087E-2</v>
      </c>
      <c r="H32" s="157">
        <f t="shared" ref="H32" si="72">IFERROR(H31/H$26,)</f>
        <v>2.9886739947126758E-2</v>
      </c>
      <c r="I32" s="157">
        <f t="shared" ref="I32" si="73">IFERROR(I31/I$26,)</f>
        <v>2.8519543341290931E-2</v>
      </c>
      <c r="J32" s="157">
        <f t="shared" ref="J32" si="74">IFERROR(J31/J$26,)</f>
        <v>1.9000849654266863E-2</v>
      </c>
      <c r="K32" s="156">
        <f t="shared" ref="K32" si="75">IFERROR(K31/K$26,)</f>
        <v>1.2470203929254747E-2</v>
      </c>
      <c r="L32" s="157">
        <f t="shared" ref="L32" si="76">IFERROR(L31/L$26,)</f>
        <v>8.3230243521455471E-3</v>
      </c>
      <c r="M32" s="157">
        <f t="shared" ref="M32" si="77">IFERROR(M31/M$26,)</f>
        <v>1.0275659374361071E-2</v>
      </c>
      <c r="N32" s="157">
        <f t="shared" ref="N32" si="78">IFERROR(N31/N$26,)</f>
        <v>1.1999643138323624E-2</v>
      </c>
      <c r="O32" s="156">
        <f t="shared" ref="O32" si="79">IFERROR(O31/O$26,)</f>
        <v>3.7502485928705441E-2</v>
      </c>
      <c r="P32" s="157">
        <f t="shared" ref="P32" si="80">IFERROR(P31/P$26,)</f>
        <v>2.8942353340115291E-2</v>
      </c>
      <c r="Q32" s="157">
        <f t="shared" ref="Q32" si="81">IFERROR(Q31/Q$26,)</f>
        <v>1.4485939671380692E-2</v>
      </c>
      <c r="R32" s="157">
        <f t="shared" ref="R32" si="82">IFERROR(R31/R$26,)</f>
        <v>8.7187875197472384E-2</v>
      </c>
      <c r="S32" s="156">
        <f t="shared" ref="S32" si="83">IFERROR(S31/S$26,)</f>
        <v>4.5485373505553831E-2</v>
      </c>
      <c r="T32" s="157">
        <f t="shared" ref="T32" si="84">IFERROR(T31/T$26,)</f>
        <v>6.1259141537143562E-2</v>
      </c>
      <c r="U32" s="157">
        <f t="shared" ref="U32" si="85">IFERROR(U31/U$26,)</f>
        <v>3.3434231092942163E-2</v>
      </c>
      <c r="V32" s="157">
        <f t="shared" ref="V32:Y32" si="86">IFERROR(V31/V$26,)</f>
        <v>2.9416205772604839E-2</v>
      </c>
      <c r="W32" s="156">
        <f t="shared" si="86"/>
        <v>3.3834003874377794E-2</v>
      </c>
      <c r="X32" s="157">
        <f t="shared" si="86"/>
        <v>8.0676157087454792E-2</v>
      </c>
      <c r="Y32" s="157">
        <f t="shared" si="86"/>
        <v>3.0394648986444475E-2</v>
      </c>
      <c r="Z32" s="155">
        <f t="shared" ref="Z32" si="87">IFERROR(Z31/Z$26,)</f>
        <v>5.407503457079034E-2</v>
      </c>
      <c r="AA32" s="156">
        <f>'SG&amp;A_Quarterly'!BO9</f>
        <v>4.4204049225883287E-2</v>
      </c>
    </row>
    <row r="33" spans="1:27">
      <c r="A33" s="888">
        <v>9</v>
      </c>
      <c r="B33" s="94" t="s">
        <v>303</v>
      </c>
      <c r="C33" s="88">
        <v>425.714</v>
      </c>
      <c r="D33" s="77">
        <v>322.81099999999998</v>
      </c>
      <c r="E33" s="77">
        <v>325.20299999999997</v>
      </c>
      <c r="F33" s="89">
        <v>574.12699999999995</v>
      </c>
      <c r="G33" s="99">
        <v>630.08699999999999</v>
      </c>
      <c r="H33" s="62">
        <v>744.29200000000003</v>
      </c>
      <c r="I33" s="62">
        <v>559.18799999999999</v>
      </c>
      <c r="J33" s="62">
        <v>607.34500000000003</v>
      </c>
      <c r="K33" s="99">
        <v>510.42599999999999</v>
      </c>
      <c r="L33" s="62">
        <v>600.53499999999997</v>
      </c>
      <c r="M33" s="62">
        <v>580.43700000000001</v>
      </c>
      <c r="N33" s="62">
        <v>1134.396</v>
      </c>
      <c r="O33" s="99">
        <v>523.947</v>
      </c>
      <c r="P33" s="62">
        <v>461.858</v>
      </c>
      <c r="Q33" s="62">
        <v>510.24200000000002</v>
      </c>
      <c r="R33" s="62">
        <v>768.73500000000001</v>
      </c>
      <c r="S33" s="99">
        <v>949.16200000000003</v>
      </c>
      <c r="T33" s="62">
        <v>1007.980763</v>
      </c>
      <c r="U33" s="62">
        <v>1128.6549869999999</v>
      </c>
      <c r="V33" s="62">
        <v>3590.6120690000002</v>
      </c>
      <c r="W33" s="99">
        <f>'SG&amp;A_Quarterly'!BC10</f>
        <v>1768.3492180000001</v>
      </c>
      <c r="X33" s="62">
        <f>'SG&amp;A_Quarterly'!BF10</f>
        <v>1043.2570479999999</v>
      </c>
      <c r="Y33" s="62">
        <f>'SG&amp;A_Quarterly'!BI10</f>
        <v>1980.7433529999998</v>
      </c>
      <c r="Z33" s="89">
        <f>'SG&amp;A_Quarterly'!BL10</f>
        <v>2706.989</v>
      </c>
      <c r="AA33" s="99">
        <f>'SG&amp;A_Quarterly'!BO10</f>
        <v>1695</v>
      </c>
    </row>
    <row r="34" spans="1:27">
      <c r="A34" s="888">
        <v>10</v>
      </c>
      <c r="B34" s="103" t="s">
        <v>316</v>
      </c>
      <c r="C34" s="104">
        <f>IFERROR(C33/C$26,)</f>
        <v>4.3307629704984738E-2</v>
      </c>
      <c r="D34" s="105">
        <f t="shared" ref="D34" si="88">IFERROR(D33/D$26,)</f>
        <v>2.8168499127399649E-2</v>
      </c>
      <c r="E34" s="105">
        <f t="shared" ref="E34" si="89">IFERROR(E33/E$26,)</f>
        <v>2.8010594315245475E-2</v>
      </c>
      <c r="F34" s="106">
        <f t="shared" ref="F34" si="90">IFERROR(F33/F$26,)</f>
        <v>3.9372308325332596E-2</v>
      </c>
      <c r="G34" s="107">
        <f t="shared" ref="G34" si="91">IFERROR(G33/G$26,)</f>
        <v>3.8911072685728396E-2</v>
      </c>
      <c r="H34" s="108">
        <f t="shared" ref="H34" si="92">IFERROR(H33/H$26,)</f>
        <v>3.4520291266638838E-2</v>
      </c>
      <c r="I34" s="108">
        <f t="shared" ref="I34" si="93">IFERROR(I33/I$26,)</f>
        <v>2.6554063588625946E-2</v>
      </c>
      <c r="J34" s="108">
        <f t="shared" ref="J34" si="94">IFERROR(J33/J$26,)</f>
        <v>2.7210153600302541E-2</v>
      </c>
      <c r="K34" s="107">
        <f t="shared" ref="K34" si="95">IFERROR(K33/K$26,)</f>
        <v>2.3819403611927761E-2</v>
      </c>
      <c r="L34" s="108">
        <f t="shared" ref="L34" si="96">IFERROR(L33/L$26,)</f>
        <v>4.1160362248758388E-2</v>
      </c>
      <c r="M34" s="108">
        <f t="shared" ref="M34" si="97">IFERROR(M33/M$26,)</f>
        <v>2.9668626047842976E-2</v>
      </c>
      <c r="N34" s="108">
        <f t="shared" ref="N34" si="98">IFERROR(N33/N$26,)</f>
        <v>5.4334850844586675E-2</v>
      </c>
      <c r="O34" s="107">
        <f t="shared" ref="O34" si="99">IFERROR(O33/O$26,)</f>
        <v>2.4575375234521576E-2</v>
      </c>
      <c r="P34" s="108">
        <f t="shared" ref="P34" si="100">IFERROR(P33/P$26,)</f>
        <v>1.5661512377076973E-2</v>
      </c>
      <c r="Q34" s="108">
        <f t="shared" ref="Q34" si="101">IFERROR(Q33/Q$26,)</f>
        <v>2.0855145916782475E-2</v>
      </c>
      <c r="R34" s="108">
        <f t="shared" ref="R34" si="102">IFERROR(R33/R$26,)</f>
        <v>3.0360781990521335E-2</v>
      </c>
      <c r="S34" s="107">
        <f t="shared" ref="S34" si="103">IFERROR(S33/S$26,)</f>
        <v>2.6826884486023574E-2</v>
      </c>
      <c r="T34" s="108">
        <f t="shared" ref="T34" si="104">IFERROR(T33/T$26,)</f>
        <v>3.0840189787051771E-2</v>
      </c>
      <c r="U34" s="108">
        <f t="shared" ref="U34" si="105">IFERROR(U33/U$26,)</f>
        <v>3.3926144853913667E-2</v>
      </c>
      <c r="V34" s="108">
        <f t="shared" ref="V34:Y34" si="106">IFERROR(V33/V$26,)</f>
        <v>8.8729386141794556E-2</v>
      </c>
      <c r="W34" s="107">
        <f t="shared" si="106"/>
        <v>4.5372535998357881E-2</v>
      </c>
      <c r="X34" s="108">
        <f t="shared" si="106"/>
        <v>2.2729902130811799E-2</v>
      </c>
      <c r="Y34" s="108">
        <f t="shared" si="106"/>
        <v>4.1055079239729717E-2</v>
      </c>
      <c r="Z34" s="106">
        <f t="shared" ref="Z34" si="107">IFERROR(Z33/Z$26,)</f>
        <v>5.7589384108073613E-2</v>
      </c>
      <c r="AA34" s="107">
        <f>'SG&amp;A_Quarterly'!BO11</f>
        <v>3.3644303294958315E-2</v>
      </c>
    </row>
    <row r="35" spans="1:27">
      <c r="A35" s="888">
        <v>11</v>
      </c>
      <c r="B35" s="94" t="s">
        <v>294</v>
      </c>
      <c r="C35" s="88">
        <v>382.60899999999998</v>
      </c>
      <c r="D35" s="77">
        <v>347.13600000000002</v>
      </c>
      <c r="E35" s="77">
        <v>338.3</v>
      </c>
      <c r="F35" s="89">
        <v>531.35299999999995</v>
      </c>
      <c r="G35" s="99">
        <v>399.54300000000001</v>
      </c>
      <c r="H35" s="62">
        <v>713.77</v>
      </c>
      <c r="I35" s="62">
        <v>345.31700000000001</v>
      </c>
      <c r="J35" s="62">
        <v>449.57400000000001</v>
      </c>
      <c r="K35" s="99">
        <v>226.07599999999999</v>
      </c>
      <c r="L35" s="62">
        <v>288.98</v>
      </c>
      <c r="M35" s="62">
        <v>181.46600000000001</v>
      </c>
      <c r="N35" s="62">
        <v>229.98</v>
      </c>
      <c r="O35" s="99">
        <v>186.137</v>
      </c>
      <c r="P35" s="62">
        <v>281.23899999999998</v>
      </c>
      <c r="Q35" s="62">
        <v>169.61099999999999</v>
      </c>
      <c r="R35" s="62">
        <v>77.727000000000004</v>
      </c>
      <c r="S35" s="99">
        <v>1687.354</v>
      </c>
      <c r="T35" s="62">
        <v>1004.6254449999998</v>
      </c>
      <c r="U35" s="62">
        <v>487.683335</v>
      </c>
      <c r="V35" s="62">
        <v>646.59671800000001</v>
      </c>
      <c r="W35" s="99">
        <f>'SG&amp;A_Quarterly'!BC12</f>
        <v>578.01816399999996</v>
      </c>
      <c r="X35" s="62">
        <f>'SG&amp;A_Quarterly'!BF12</f>
        <v>748.22561899999994</v>
      </c>
      <c r="Y35" s="62">
        <f>'SG&amp;A_Quarterly'!BI12</f>
        <v>1013.457814</v>
      </c>
      <c r="Z35" s="89">
        <f>'SG&amp;A_Quarterly'!BL12</f>
        <v>855.827</v>
      </c>
      <c r="AA35" s="99">
        <f>'SG&amp;A_Quarterly'!BO12</f>
        <v>800</v>
      </c>
    </row>
    <row r="36" spans="1:27">
      <c r="A36" s="888">
        <v>12</v>
      </c>
      <c r="B36" s="103" t="s">
        <v>316</v>
      </c>
      <c r="C36" s="104">
        <f>IFERROR(C35/C$26,)</f>
        <v>3.8922583926754829E-2</v>
      </c>
      <c r="D36" s="105">
        <f t="shared" ref="D36" si="108">IFERROR(D35/D$26,)</f>
        <v>3.0291099476439792E-2</v>
      </c>
      <c r="E36" s="105">
        <f t="shared" ref="E36" si="109">IFERROR(E35/E$26,)</f>
        <v>2.913867355727821E-2</v>
      </c>
      <c r="F36" s="106">
        <f t="shared" ref="F36" si="110">IFERROR(F35/F$26,)</f>
        <v>3.643896584830613E-2</v>
      </c>
      <c r="G36" s="107">
        <f t="shared" ref="G36" si="111">IFERROR(G35/G$26,)</f>
        <v>2.4673809670845426E-2</v>
      </c>
      <c r="H36" s="108">
        <f t="shared" ref="H36" si="112">IFERROR(H35/H$26,)</f>
        <v>3.310467974583739E-2</v>
      </c>
      <c r="I36" s="108">
        <f t="shared" ref="I36" si="113">IFERROR(I35/I$26,)</f>
        <v>1.6398008498454089E-2</v>
      </c>
      <c r="J36" s="108">
        <f t="shared" ref="J36" si="114">IFERROR(J35/J$26,)</f>
        <v>2.0141727674883984E-2</v>
      </c>
      <c r="K36" s="107">
        <f t="shared" ref="K36" si="115">IFERROR(K35/K$26,)</f>
        <v>1.0550002333286667E-2</v>
      </c>
      <c r="L36" s="108">
        <f t="shared" ref="L36" si="116">IFERROR(L35/L$26,)</f>
        <v>1.9806541638116348E-2</v>
      </c>
      <c r="M36" s="108">
        <f t="shared" ref="M36" si="117">IFERROR(M35/M$26,)</f>
        <v>9.2755060314864048E-3</v>
      </c>
      <c r="N36" s="108">
        <f t="shared" ref="N36" si="118">IFERROR(N35/N$26,)</f>
        <v>1.1015491060650816E-2</v>
      </c>
      <c r="O36" s="107">
        <f t="shared" ref="O36" si="119">IFERROR(O35/O$26,)</f>
        <v>8.7306285178236406E-3</v>
      </c>
      <c r="P36" s="108">
        <f t="shared" ref="P36" si="120">IFERROR(P35/P$26,)</f>
        <v>9.5367582231264819E-3</v>
      </c>
      <c r="Q36" s="108">
        <f t="shared" ref="Q36" si="121">IFERROR(Q35/Q$26,)</f>
        <v>6.9325185972369816E-3</v>
      </c>
      <c r="R36" s="108">
        <f t="shared" ref="R36" si="122">IFERROR(R35/R$26,)</f>
        <v>3.069786729857821E-3</v>
      </c>
      <c r="S36" s="107">
        <f t="shared" ref="S36" si="123">IFERROR(S35/S$26,)</f>
        <v>4.7690964076764368E-2</v>
      </c>
      <c r="T36" s="108">
        <f t="shared" ref="T36" si="124">IFERROR(T35/T$26,)</f>
        <v>3.0737530443030226E-2</v>
      </c>
      <c r="U36" s="108">
        <f t="shared" ref="U36" si="125">IFERROR(U35/U$26,)</f>
        <v>1.4659232145004208E-2</v>
      </c>
      <c r="V36" s="108">
        <f t="shared" ref="V36:Y36" si="126">IFERROR(V35/V$26,)</f>
        <v>1.5978370474707786E-2</v>
      </c>
      <c r="W36" s="107">
        <f t="shared" si="126"/>
        <v>1.4830865807974545E-2</v>
      </c>
      <c r="X36" s="108">
        <f t="shared" si="126"/>
        <v>1.6301922066320973E-2</v>
      </c>
      <c r="Y36" s="108">
        <f t="shared" si="126"/>
        <v>2.1006048459975956E-2</v>
      </c>
      <c r="Z36" s="106">
        <f t="shared" ref="Z36" si="127">IFERROR(Z35/Z$26,)</f>
        <v>1.8207148175725985E-2</v>
      </c>
      <c r="AA36" s="107">
        <f>'SG&amp;A_Quarterly'!BO13</f>
        <v>1.5879317189360857E-2</v>
      </c>
    </row>
    <row r="37" spans="1:27">
      <c r="A37" s="888">
        <v>13</v>
      </c>
      <c r="B37" s="94" t="s">
        <v>102</v>
      </c>
      <c r="C37" s="88">
        <v>118.205</v>
      </c>
      <c r="D37" s="77">
        <v>112.83799999999999</v>
      </c>
      <c r="E37" s="77">
        <v>117.667</v>
      </c>
      <c r="F37" s="89">
        <v>123.944</v>
      </c>
      <c r="G37" s="99">
        <v>163.857</v>
      </c>
      <c r="H37" s="62">
        <v>186.45400000000001</v>
      </c>
      <c r="I37" s="62">
        <v>176.73500000000001</v>
      </c>
      <c r="J37" s="62">
        <v>138.09800000000001</v>
      </c>
      <c r="K37" s="99">
        <v>183.422</v>
      </c>
      <c r="L37" s="62">
        <v>185.21799999999999</v>
      </c>
      <c r="M37" s="62">
        <v>170.625</v>
      </c>
      <c r="N37" s="62">
        <v>200.37299999999999</v>
      </c>
      <c r="O37" s="99">
        <v>211.79900000000001</v>
      </c>
      <c r="P37" s="62">
        <v>234.00800000000001</v>
      </c>
      <c r="Q37" s="62">
        <v>247.43100000000001</v>
      </c>
      <c r="R37" s="62">
        <v>263.61399999999998</v>
      </c>
      <c r="S37" s="99">
        <v>372.00599999999997</v>
      </c>
      <c r="T37" s="62">
        <v>375.74756200000002</v>
      </c>
      <c r="U37" s="62">
        <v>279.53081099999997</v>
      </c>
      <c r="V37" s="62">
        <v>402.86607600000002</v>
      </c>
      <c r="W37" s="99">
        <f>'SG&amp;A_Quarterly'!BC14</f>
        <v>437.11958600000003</v>
      </c>
      <c r="X37" s="62">
        <f>'SG&amp;A_Quarterly'!BF14</f>
        <v>469.51039000000003</v>
      </c>
      <c r="Y37" s="62">
        <f>'SG&amp;A_Quarterly'!BI14</f>
        <v>517.76484499999992</v>
      </c>
      <c r="Z37" s="89">
        <f>'SG&amp;A_Quarterly'!BL14</f>
        <v>548.07799999999997</v>
      </c>
      <c r="AA37" s="99">
        <f>'SG&amp;A_Quarterly'!BO14</f>
        <v>572</v>
      </c>
    </row>
    <row r="38" spans="1:27">
      <c r="A38" s="888">
        <v>14</v>
      </c>
      <c r="B38" s="103" t="s">
        <v>316</v>
      </c>
      <c r="C38" s="104">
        <f>IFERROR(C37/C$26,)</f>
        <v>1.2024923702950153E-2</v>
      </c>
      <c r="D38" s="105">
        <f t="shared" ref="D38" si="128">IFERROR(D37/D$26,)</f>
        <v>9.8462478184991268E-3</v>
      </c>
      <c r="E38" s="105">
        <f t="shared" ref="E38" si="129">IFERROR(E37/E$26,)</f>
        <v>1.0134969853574505E-2</v>
      </c>
      <c r="F38" s="106">
        <f t="shared" ref="F38" si="130">IFERROR(F37/F$26,)</f>
        <v>8.4997942669044028E-3</v>
      </c>
      <c r="G38" s="107">
        <f t="shared" ref="G38" si="131">IFERROR(G37/G$26,)</f>
        <v>1.0119002037917617E-2</v>
      </c>
      <c r="H38" s="108">
        <f t="shared" ref="H38" si="132">IFERROR(H37/H$26,)</f>
        <v>8.6477436111497621E-3</v>
      </c>
      <c r="I38" s="108">
        <f t="shared" ref="I38" si="133">IFERROR(I37/I$26,)</f>
        <v>8.392584297831511E-3</v>
      </c>
      <c r="J38" s="108">
        <f t="shared" ref="J38" si="134">IFERROR(J37/J$26,)</f>
        <v>6.1870399721650465E-3</v>
      </c>
      <c r="K38" s="107">
        <f t="shared" ref="K38" si="135">IFERROR(K37/K$26,)</f>
        <v>8.5595221428904755E-3</v>
      </c>
      <c r="L38" s="108">
        <f t="shared" ref="L38" si="136">IFERROR(L37/L$26,)</f>
        <v>1.2694747142115832E-2</v>
      </c>
      <c r="M38" s="108">
        <f t="shared" ref="M38" si="137">IFERROR(M37/M$26,)</f>
        <v>8.7213759967286857E-3</v>
      </c>
      <c r="N38" s="108">
        <f t="shared" ref="N38" si="138">IFERROR(N37/N$26,)</f>
        <v>9.5973866870849023E-3</v>
      </c>
      <c r="O38" s="107">
        <f t="shared" ref="O38" si="139">IFERROR(O37/O$26,)</f>
        <v>9.9342870544090068E-3</v>
      </c>
      <c r="P38" s="108">
        <f t="shared" ref="P38" si="140">IFERROR(P37/P$26,)</f>
        <v>7.9351644625296706E-3</v>
      </c>
      <c r="Q38" s="108">
        <f t="shared" ref="Q38" si="141">IFERROR(Q37/Q$26,)</f>
        <v>1.0113259216872394E-2</v>
      </c>
      <c r="R38" s="108">
        <f t="shared" ref="R38" si="142">IFERROR(R37/R$26,)</f>
        <v>1.0411295418641392E-2</v>
      </c>
      <c r="S38" s="107">
        <f t="shared" ref="S38" si="143">IFERROR(S37/S$26,)</f>
        <v>1.0514287329357564E-2</v>
      </c>
      <c r="T38" s="108">
        <f t="shared" ref="T38" si="144">IFERROR(T37/T$26,)</f>
        <v>1.1496376269734428E-2</v>
      </c>
      <c r="U38" s="108">
        <f t="shared" ref="U38" si="145">IFERROR(U37/U$26,)</f>
        <v>8.4023930203198267E-3</v>
      </c>
      <c r="V38" s="108">
        <f t="shared" ref="V38:Y38" si="146">IFERROR(V37/V$26,)</f>
        <v>9.9554223441322559E-3</v>
      </c>
      <c r="W38" s="107">
        <f t="shared" si="146"/>
        <v>1.1215671627238672E-2</v>
      </c>
      <c r="X38" s="108">
        <f t="shared" si="146"/>
        <v>1.022943025839906E-2</v>
      </c>
      <c r="Y38" s="108">
        <f t="shared" si="146"/>
        <v>1.0731767296770715E-2</v>
      </c>
      <c r="Z38" s="106">
        <f t="shared" ref="Z38" si="147">IFERROR(Z37/Z$26,)</f>
        <v>1.1659993617700244E-2</v>
      </c>
      <c r="AA38" s="107">
        <f>'SG&amp;A_Quarterly'!BO15</f>
        <v>1.1353711790393014E-2</v>
      </c>
    </row>
    <row r="39" spans="1:27">
      <c r="A39" s="888">
        <v>15</v>
      </c>
      <c r="B39" s="94" t="s">
        <v>99</v>
      </c>
      <c r="C39" s="88">
        <v>128.41</v>
      </c>
      <c r="D39" s="77">
        <v>183.68100000000001</v>
      </c>
      <c r="E39" s="77">
        <v>160.25899999999999</v>
      </c>
      <c r="F39" s="89">
        <v>191.71700000000001</v>
      </c>
      <c r="G39" s="99">
        <v>206.15600000000001</v>
      </c>
      <c r="H39" s="62">
        <v>237.94</v>
      </c>
      <c r="I39" s="62">
        <v>239.29900000000001</v>
      </c>
      <c r="J39" s="62">
        <v>226.608</v>
      </c>
      <c r="K39" s="99">
        <v>213.88800000000001</v>
      </c>
      <c r="L39" s="62">
        <v>192.56800000000001</v>
      </c>
      <c r="M39" s="62">
        <v>232.35499999999999</v>
      </c>
      <c r="N39" s="62">
        <v>202.01599999999999</v>
      </c>
      <c r="O39" s="99">
        <v>189.59700000000001</v>
      </c>
      <c r="P39" s="62">
        <v>313.35300000000001</v>
      </c>
      <c r="Q39" s="62">
        <v>284.67500000000001</v>
      </c>
      <c r="R39" s="62">
        <v>296.822</v>
      </c>
      <c r="S39" s="99">
        <v>454.86599999999999</v>
      </c>
      <c r="T39" s="62">
        <v>266.88398600000005</v>
      </c>
      <c r="U39" s="62">
        <v>340.250542</v>
      </c>
      <c r="V39" s="62">
        <v>529.43000500000005</v>
      </c>
      <c r="W39" s="99">
        <f>'SG&amp;A_Quarterly'!BC16</f>
        <v>233.44264999999999</v>
      </c>
      <c r="X39" s="62">
        <f>'SG&amp;A_Quarterly'!BF16</f>
        <v>305.30155600000001</v>
      </c>
      <c r="Y39" s="62">
        <f>'SG&amp;A_Quarterly'!BI16</f>
        <v>348.89246100000003</v>
      </c>
      <c r="Z39" s="89">
        <f>'SG&amp;A_Quarterly'!BL16</f>
        <v>546.72299999999996</v>
      </c>
      <c r="AA39" s="99">
        <f>'SG&amp;A_Quarterly'!BO16</f>
        <v>279</v>
      </c>
    </row>
    <row r="40" spans="1:27">
      <c r="A40" s="888">
        <v>16</v>
      </c>
      <c r="B40" s="103" t="s">
        <v>316</v>
      </c>
      <c r="C40" s="104">
        <f>IFERROR(C39/C$26,)</f>
        <v>1.3063072227873855E-2</v>
      </c>
      <c r="D40" s="105">
        <f t="shared" ref="D40" si="148">IFERROR(D39/D$26,)</f>
        <v>1.6028010471204189E-2</v>
      </c>
      <c r="E40" s="105">
        <f t="shared" ref="E40" si="149">IFERROR(E39/E$26,)</f>
        <v>1.3803531438415157E-2</v>
      </c>
      <c r="F40" s="106">
        <f t="shared" ref="F40" si="150">IFERROR(F39/F$26,)</f>
        <v>1.3147510629543273E-2</v>
      </c>
      <c r="G40" s="107">
        <f t="shared" ref="G40" si="151">IFERROR(G39/G$26,)</f>
        <v>1.2731180139566478E-2</v>
      </c>
      <c r="H40" s="108">
        <f t="shared" ref="H40" si="152">IFERROR(H39/H$26,)</f>
        <v>1.1035666249246324E-2</v>
      </c>
      <c r="I40" s="108">
        <f t="shared" ref="I40" si="153">IFERROR(I39/I$26,)</f>
        <v>1.1363550116766813E-2</v>
      </c>
      <c r="J40" s="108">
        <f t="shared" ref="J40" si="154">IFERROR(J39/J$26,)</f>
        <v>1.0152447928372436E-2</v>
      </c>
      <c r="K40" s="107">
        <f t="shared" ref="K40" si="155">IFERROR(K39/K$26,)</f>
        <v>9.9812403751924957E-3</v>
      </c>
      <c r="L40" s="108">
        <f t="shared" ref="L40" si="156">IFERROR(L39/L$26,)</f>
        <v>1.3198512388984666E-2</v>
      </c>
      <c r="M40" s="108">
        <f t="shared" ref="M40" si="157">IFERROR(M39/M$26,)</f>
        <v>1.1876661214475568E-2</v>
      </c>
      <c r="N40" s="108">
        <f t="shared" ref="N40" si="158">IFERROR(N39/N$26,)</f>
        <v>9.6760824511193805E-3</v>
      </c>
      <c r="O40" s="107">
        <f t="shared" ref="O40" si="159">IFERROR(O39/O$26,)</f>
        <v>8.8929174484052541E-3</v>
      </c>
      <c r="P40" s="108">
        <f t="shared" ref="P40" si="160">IFERROR(P39/P$26,)</f>
        <v>1.0625737538148524E-2</v>
      </c>
      <c r="Q40" s="108">
        <f t="shared" ref="Q40" si="161">IFERROR(Q39/Q$26,)</f>
        <v>1.1635535028202405E-2</v>
      </c>
      <c r="R40" s="108">
        <f t="shared" ref="R40" si="162">IFERROR(R39/R$26,)</f>
        <v>1.1722827804107428E-2</v>
      </c>
      <c r="S40" s="107">
        <f t="shared" ref="S40" si="163">IFERROR(S39/S$26,)</f>
        <v>1.2856222266188067E-2</v>
      </c>
      <c r="T40" s="108">
        <f t="shared" ref="T40" si="164">IFERROR(T39/T$26,)</f>
        <v>8.1655851792926219E-3</v>
      </c>
      <c r="U40" s="108">
        <f t="shared" ref="U40" si="165">IFERROR(U39/U$26,)</f>
        <v>1.0227562282072862E-2</v>
      </c>
      <c r="V40" s="108">
        <f t="shared" ref="V40:Y40" si="166">IFERROR(V39/V$26,)</f>
        <v>1.308300602960437E-2</v>
      </c>
      <c r="W40" s="107">
        <f t="shared" si="166"/>
        <v>5.9897021090983731E-3</v>
      </c>
      <c r="X40" s="108">
        <f t="shared" si="166"/>
        <v>6.6517398579458804E-3</v>
      </c>
      <c r="Y40" s="108">
        <f t="shared" si="166"/>
        <v>7.2315313393856492E-3</v>
      </c>
      <c r="Z40" s="106">
        <f t="shared" ref="Z40" si="167">IFERROR(Z39/Z$26,)</f>
        <v>1.1631166897138601E-2</v>
      </c>
      <c r="AA40" s="107">
        <f>'SG&amp;A_Quarterly'!BO17</f>
        <v>5.5379118697895992E-3</v>
      </c>
    </row>
    <row r="41" spans="1:27">
      <c r="A41" s="888">
        <v>17</v>
      </c>
      <c r="B41" s="94" t="s">
        <v>306</v>
      </c>
      <c r="C41" s="88">
        <v>108.063</v>
      </c>
      <c r="D41" s="77">
        <v>102.682</v>
      </c>
      <c r="E41" s="77">
        <v>234.73400000000001</v>
      </c>
      <c r="F41" s="89">
        <v>262.32299999999998</v>
      </c>
      <c r="G41" s="99">
        <v>97.972999999999999</v>
      </c>
      <c r="H41" s="62">
        <v>254.00299999999999</v>
      </c>
      <c r="I41" s="62">
        <v>184.12100000000001</v>
      </c>
      <c r="J41" s="62">
        <v>170.71</v>
      </c>
      <c r="K41" s="99">
        <v>92.710999999999999</v>
      </c>
      <c r="L41" s="62">
        <v>76.430999999999997</v>
      </c>
      <c r="M41" s="62">
        <v>168.619</v>
      </c>
      <c r="N41" s="62">
        <v>199.49700000000001</v>
      </c>
      <c r="O41" s="99">
        <v>42.658999999999999</v>
      </c>
      <c r="P41" s="62">
        <v>194.42699999999999</v>
      </c>
      <c r="Q41" s="62">
        <v>115.589</v>
      </c>
      <c r="R41" s="62">
        <v>160.589</v>
      </c>
      <c r="S41" s="99">
        <v>203.87299999999999</v>
      </c>
      <c r="T41" s="62">
        <v>232.858046</v>
      </c>
      <c r="U41" s="62">
        <v>281.30319600000001</v>
      </c>
      <c r="V41" s="62">
        <v>441.71843100000001</v>
      </c>
      <c r="W41" s="99">
        <f>'SG&amp;A_Quarterly'!BC18</f>
        <v>64.267548000000005</v>
      </c>
      <c r="X41" s="62">
        <f>'SG&amp;A_Quarterly'!BF18</f>
        <v>318.97146299999997</v>
      </c>
      <c r="Y41" s="62">
        <f>'SG&amp;A_Quarterly'!BI18</f>
        <v>294.51956199999995</v>
      </c>
      <c r="Z41" s="89">
        <f>'SG&amp;A_Quarterly'!BL18</f>
        <v>368.28699999999998</v>
      </c>
      <c r="AA41" s="99">
        <f>'SG&amp;A_Quarterly'!BO18</f>
        <v>132</v>
      </c>
    </row>
    <row r="42" spans="1:27">
      <c r="A42" s="888">
        <v>18</v>
      </c>
      <c r="B42" s="103" t="s">
        <v>316</v>
      </c>
      <c r="C42" s="104">
        <f>IFERROR(C41/C$26,)</f>
        <v>1.0993184130213631E-2</v>
      </c>
      <c r="D42" s="105">
        <f t="shared" ref="D42" si="168">IFERROR(D41/D$26,)</f>
        <v>8.9600349040139613E-3</v>
      </c>
      <c r="E42" s="105">
        <f t="shared" ref="E42" si="169">IFERROR(E41/E$26,)</f>
        <v>2.0218260120585703E-2</v>
      </c>
      <c r="F42" s="106">
        <f t="shared" ref="F42" si="170">IFERROR(F41/F$26,)</f>
        <v>1.7989507612124537E-2</v>
      </c>
      <c r="G42" s="107">
        <f t="shared" ref="G42" si="171">IFERROR(G41/G$26,)</f>
        <v>6.05033038967455E-3</v>
      </c>
      <c r="H42" s="108">
        <f t="shared" ref="H42" si="172">IFERROR(H41/H$26,)</f>
        <v>1.1780668800148416E-2</v>
      </c>
      <c r="I42" s="108">
        <f t="shared" ref="I42" si="173">IFERROR(I41/I$26,)</f>
        <v>8.7433219990439674E-3</v>
      </c>
      <c r="J42" s="108">
        <f t="shared" ref="J42" si="174">IFERROR(J41/J$26,)</f>
        <v>7.6481165089160967E-3</v>
      </c>
      <c r="K42" s="107">
        <f t="shared" ref="K42" si="175">IFERROR(K41/K$26,)</f>
        <v>4.3264268047972371E-3</v>
      </c>
      <c r="L42" s="108">
        <f t="shared" ref="L42" si="176">IFERROR(L41/L$26,)</f>
        <v>5.238541712031526E-3</v>
      </c>
      <c r="M42" s="108">
        <f t="shared" ref="M42" si="177">IFERROR(M41/M$26,)</f>
        <v>8.6188407278675119E-3</v>
      </c>
      <c r="N42" s="108">
        <f t="shared" ref="N42" si="178">IFERROR(N41/N$26,)</f>
        <v>9.555428385627689E-3</v>
      </c>
      <c r="O42" s="107">
        <f t="shared" ref="O42" si="179">IFERROR(O41/O$26,)</f>
        <v>2.000891181988743E-3</v>
      </c>
      <c r="P42" s="108">
        <f t="shared" ref="P42" si="180">IFERROR(P41/P$26,)</f>
        <v>6.5929806714140372E-3</v>
      </c>
      <c r="Q42" s="108">
        <f t="shared" ref="Q42" si="181">IFERROR(Q41/Q$26,)</f>
        <v>4.7244747813291917E-3</v>
      </c>
      <c r="R42" s="108">
        <f t="shared" ref="R42" si="182">IFERROR(R41/R$26,)</f>
        <v>6.3423775671406024E-3</v>
      </c>
      <c r="S42" s="107">
        <f t="shared" ref="S42" si="183">IFERROR(S41/S$26,)</f>
        <v>5.7622170091291931E-3</v>
      </c>
      <c r="T42" s="108">
        <f t="shared" ref="T42" si="184">IFERROR(T41/T$26,)</f>
        <v>7.1245271692571294E-3</v>
      </c>
      <c r="U42" s="108">
        <f t="shared" ref="U42" si="185">IFERROR(U41/U$26,)</f>
        <v>8.4556689912227978E-3</v>
      </c>
      <c r="V42" s="108">
        <f t="shared" ref="V42:Y42" si="186">IFERROR(V41/V$26,)</f>
        <v>1.0915522055007785E-2</v>
      </c>
      <c r="W42" s="107">
        <f t="shared" si="186"/>
        <v>1.6489851696002466E-3</v>
      </c>
      <c r="X42" s="108">
        <f t="shared" si="186"/>
        <v>6.9495721600069714E-3</v>
      </c>
      <c r="Y42" s="108">
        <f t="shared" si="186"/>
        <v>6.1045384487833174E-3</v>
      </c>
      <c r="Z42" s="106">
        <f t="shared" ref="Z42" si="187">IFERROR(Z41/Z$26,)</f>
        <v>7.8350600999893619E-3</v>
      </c>
      <c r="AA42" s="107">
        <f>'SG&amp;A_Quarterly'!BO19</f>
        <v>2.6200873362445414E-3</v>
      </c>
    </row>
    <row r="43" spans="1:27">
      <c r="A43" s="888">
        <v>19</v>
      </c>
      <c r="B43" s="95" t="s">
        <v>315</v>
      </c>
      <c r="C43" s="90">
        <v>710.25800000000004</v>
      </c>
      <c r="D43" s="78">
        <v>655.7940000000001</v>
      </c>
      <c r="E43" s="78">
        <v>741.36099999999988</v>
      </c>
      <c r="F43" s="53">
        <v>1006.3279999999997</v>
      </c>
      <c r="G43" s="101">
        <v>834.44100000000003</v>
      </c>
      <c r="H43" s="51">
        <v>1002.981</v>
      </c>
      <c r="I43" s="51">
        <v>930.84899999999993</v>
      </c>
      <c r="J43" s="51">
        <v>688.81000000000006</v>
      </c>
      <c r="K43" s="101">
        <v>714.80399999999997</v>
      </c>
      <c r="L43" s="51">
        <v>525.9670000000001</v>
      </c>
      <c r="M43" s="51">
        <v>559.69899999999996</v>
      </c>
      <c r="N43" s="51">
        <v>358.28199999999993</v>
      </c>
      <c r="O43" s="101">
        <v>749.36400000000003</v>
      </c>
      <c r="P43" s="51">
        <v>588.02800000000002</v>
      </c>
      <c r="Q43" s="51">
        <v>489.88200000000001</v>
      </c>
      <c r="R43" s="51">
        <v>725.49900000000002</v>
      </c>
      <c r="S43" s="101">
        <v>944.654</v>
      </c>
      <c r="T43" s="51">
        <v>690.07143799999994</v>
      </c>
      <c r="U43" s="51">
        <v>1010.481119</v>
      </c>
      <c r="V43" s="51">
        <v>1594.6785620000001</v>
      </c>
      <c r="W43" s="101">
        <f>'SG&amp;A_Quarterly'!BC20</f>
        <v>1603.0965390000003</v>
      </c>
      <c r="X43" s="51">
        <f>'SG&amp;A_Quarterly'!BF20</f>
        <v>1866.6309279999998</v>
      </c>
      <c r="Y43" s="51">
        <f>'SG&amp;A_Quarterly'!BI20</f>
        <v>1980.1040279999997</v>
      </c>
      <c r="Z43" s="53">
        <f>'SG&amp;A_Quarterly'!BL20</f>
        <v>2327.6329999999998</v>
      </c>
      <c r="AA43" s="101">
        <f>'SG&amp;A_Quarterly'!BO20</f>
        <v>2438.1</v>
      </c>
    </row>
    <row r="44" spans="1:27" hidden="1" outlineLevel="1">
      <c r="A44" s="888">
        <v>20</v>
      </c>
      <c r="B44" s="230" t="s">
        <v>316</v>
      </c>
      <c r="C44" s="110">
        <f>IFERROR(C43/C$26,)</f>
        <v>7.2254120040691761E-2</v>
      </c>
      <c r="D44" s="111">
        <f t="shared" ref="D44" si="188">IFERROR(D43/D$26,)</f>
        <v>5.7224607329842941E-2</v>
      </c>
      <c r="E44" s="111">
        <f t="shared" ref="E44" si="189">IFERROR(E43/E$26,)</f>
        <v>6.3855383290267007E-2</v>
      </c>
      <c r="F44" s="112">
        <f t="shared" ref="F44" si="190">IFERROR(F43/F$26,)</f>
        <v>6.9011658208750493E-2</v>
      </c>
      <c r="G44" s="113">
        <f t="shared" ref="G44" si="191">IFERROR(G43/G$26,)</f>
        <v>5.1530970172296665E-2</v>
      </c>
      <c r="H44" s="109">
        <f t="shared" ref="H44" si="192">IFERROR(H43/H$26,)</f>
        <v>4.6518296925003477E-2</v>
      </c>
      <c r="I44" s="109">
        <f t="shared" ref="I44" si="193">IFERROR(I43/I$26,)</f>
        <v>4.4203065046833752E-2</v>
      </c>
      <c r="J44" s="109">
        <f t="shared" ref="J44" si="194">IFERROR(J43/J$26,)</f>
        <v>3.0859932824711479E-2</v>
      </c>
      <c r="K44" s="113">
        <f t="shared" ref="K44" si="195">IFERROR(K43/K$26,)</f>
        <v>3.3356852862942737E-2</v>
      </c>
      <c r="L44" s="109">
        <f t="shared" ref="L44" si="196">IFERROR(L43/L$26,)</f>
        <v>3.6049509605423011E-2</v>
      </c>
      <c r="M44" s="109">
        <f t="shared" ref="M44" si="197">IFERROR(M43/M$26,)</f>
        <v>2.8608617869556326E-2</v>
      </c>
      <c r="N44" s="109">
        <f t="shared" ref="N44" si="198">IFERROR(N43/N$26,)</f>
        <v>1.7160849500791785E-2</v>
      </c>
      <c r="O44" s="113">
        <f t="shared" ref="O44" si="199">IFERROR(O43/O$26,)</f>
        <v>3.5148405253283305E-2</v>
      </c>
      <c r="P44" s="109">
        <f t="shared" ref="P44" si="200">IFERROR(P43/P$26,)</f>
        <v>1.9939911834520173E-2</v>
      </c>
      <c r="Q44" s="109">
        <f t="shared" ref="Q44" si="201">IFERROR(Q43/Q$26,)</f>
        <v>2.0022970653151312E-2</v>
      </c>
      <c r="R44" s="109">
        <f t="shared" ref="R44" si="202">IFERROR(R43/R$26,)</f>
        <v>2.8653199052132712E-2</v>
      </c>
      <c r="S44" s="113">
        <f t="shared" ref="S44" si="203">IFERROR(S43/S$26,)</f>
        <v>2.6699471467736921E-2</v>
      </c>
      <c r="T44" s="109">
        <f t="shared" ref="T44" si="204">IFERROR(T43/T$26,)</f>
        <v>2.1113432811161424E-2</v>
      </c>
      <c r="U44" s="109">
        <f t="shared" ref="U44" si="205">IFERROR(U43/U$26,)</f>
        <v>3.0373966544427079E-2</v>
      </c>
      <c r="V44" s="109">
        <f t="shared" ref="V44" si="206">IFERROR(V43/V$26,)</f>
        <v>3.9406888625299626E-2</v>
      </c>
      <c r="W44" s="113">
        <f t="shared" ref="W44:Y44" si="207">W43/W26</f>
        <v>4.1132461102273317E-2</v>
      </c>
      <c r="X44" s="109">
        <f t="shared" si="207"/>
        <v>4.0669112553923914E-2</v>
      </c>
      <c r="Y44" s="109">
        <f t="shared" si="207"/>
        <v>4.1041827882104212E-2</v>
      </c>
      <c r="Z44" s="112">
        <f>Z43/Z26</f>
        <v>4.9518838421444521E-2</v>
      </c>
      <c r="AA44" s="113">
        <f>'SG&amp;A_Quarterly'!BO21</f>
        <v>4.8394204049225883E-2</v>
      </c>
    </row>
    <row r="45" spans="1:27" hidden="1" outlineLevel="1">
      <c r="A45" s="888">
        <v>21</v>
      </c>
      <c r="B45" s="230" t="s">
        <v>356</v>
      </c>
      <c r="C45" s="292">
        <v>92.655000000000001</v>
      </c>
      <c r="D45" s="293">
        <v>92.528000000000006</v>
      </c>
      <c r="E45" s="293">
        <v>101.895</v>
      </c>
      <c r="F45" s="294">
        <v>107.491</v>
      </c>
      <c r="G45" s="295">
        <v>121.11799999999999</v>
      </c>
      <c r="H45" s="296">
        <v>123.68899999999999</v>
      </c>
      <c r="I45" s="296">
        <v>132.649</v>
      </c>
      <c r="J45" s="296">
        <v>104.026</v>
      </c>
      <c r="K45" s="295">
        <v>133.63200000000001</v>
      </c>
      <c r="L45" s="296">
        <v>122.798</v>
      </c>
      <c r="M45" s="296">
        <v>128.19900000000001</v>
      </c>
      <c r="N45" s="296">
        <v>121.991</v>
      </c>
      <c r="O45" s="295">
        <v>138.61500000000001</v>
      </c>
      <c r="P45" s="296">
        <v>138.517</v>
      </c>
      <c r="Q45" s="296">
        <v>149.74799999999999</v>
      </c>
      <c r="R45" s="296">
        <v>151.02699999999999</v>
      </c>
      <c r="S45" s="295">
        <v>209.56200000000001</v>
      </c>
      <c r="T45" s="296">
        <v>142.01615899999999</v>
      </c>
      <c r="U45" s="296">
        <v>197.85279399999999</v>
      </c>
      <c r="V45" s="296">
        <v>238.08679599999999</v>
      </c>
      <c r="W45" s="295">
        <f>'SG&amp;A_Quarterly'!BC22</f>
        <v>150.03006299999998</v>
      </c>
      <c r="X45" s="296">
        <f>'SG&amp;A_Quarterly'!BF22</f>
        <v>232.56942699999999</v>
      </c>
      <c r="Y45" s="296">
        <f>'SG&amp;A_Quarterly'!BI22</f>
        <v>181.35998499999999</v>
      </c>
      <c r="Z45" s="112">
        <f>'SG&amp;A_Quarterly'!BL22</f>
        <v>183.42</v>
      </c>
      <c r="AA45" s="295">
        <f>'SG&amp;A_Quarterly'!BO22</f>
        <v>246</v>
      </c>
    </row>
    <row r="46" spans="1:27" hidden="1" outlineLevel="1">
      <c r="A46" s="888">
        <v>22</v>
      </c>
      <c r="B46" s="230" t="s">
        <v>357</v>
      </c>
      <c r="C46" s="292">
        <v>21.449000000000002</v>
      </c>
      <c r="D46" s="293">
        <v>21.449000000000002</v>
      </c>
      <c r="E46" s="293">
        <v>21.449000000000002</v>
      </c>
      <c r="F46" s="294">
        <v>15.468</v>
      </c>
      <c r="G46" s="295">
        <v>3.5070000000000001</v>
      </c>
      <c r="H46" s="296">
        <v>3.5070000000000001</v>
      </c>
      <c r="I46" s="296">
        <v>1.169</v>
      </c>
      <c r="J46" s="296">
        <v>-1E-3</v>
      </c>
      <c r="K46" s="295" t="s">
        <v>225</v>
      </c>
      <c r="L46" s="296" t="s">
        <v>225</v>
      </c>
      <c r="M46" s="296" t="s">
        <v>225</v>
      </c>
      <c r="N46" s="296" t="s">
        <v>225</v>
      </c>
      <c r="O46" s="295" t="s">
        <v>225</v>
      </c>
      <c r="P46" s="296" t="s">
        <v>225</v>
      </c>
      <c r="Q46" s="296" t="s">
        <v>225</v>
      </c>
      <c r="R46" s="296" t="s">
        <v>225</v>
      </c>
      <c r="S46" s="295" t="s">
        <v>225</v>
      </c>
      <c r="T46" s="296" t="s">
        <v>225</v>
      </c>
      <c r="U46" s="296" t="s">
        <v>225</v>
      </c>
      <c r="V46" s="296" t="s">
        <v>225</v>
      </c>
      <c r="W46" s="295">
        <f>'SG&amp;A_Quarterly'!BC23</f>
        <v>11.087277</v>
      </c>
      <c r="X46" s="296">
        <f>'SG&amp;A_Quarterly'!BF23</f>
        <v>505.73928699999999</v>
      </c>
      <c r="Y46" s="296">
        <f>'SG&amp;A_Quarterly'!BI23</f>
        <v>505.94600500000001</v>
      </c>
      <c r="Z46" s="112">
        <f>'SG&amp;A_Quarterly'!BL23</f>
        <v>505.94600000000003</v>
      </c>
      <c r="AA46" s="295">
        <f>'SG&amp;A_Quarterly'!BO23</f>
        <v>420</v>
      </c>
    </row>
    <row r="47" spans="1:27" hidden="1" outlineLevel="1">
      <c r="A47" s="888">
        <v>23</v>
      </c>
      <c r="B47" s="230" t="s">
        <v>358</v>
      </c>
      <c r="C47" s="292">
        <v>86.313000000000002</v>
      </c>
      <c r="D47" s="293">
        <v>121.852</v>
      </c>
      <c r="E47" s="293">
        <v>102.985</v>
      </c>
      <c r="F47" s="294">
        <v>121.78</v>
      </c>
      <c r="G47" s="295">
        <v>115.982</v>
      </c>
      <c r="H47" s="296">
        <v>111.672</v>
      </c>
      <c r="I47" s="296">
        <v>70.001000000000005</v>
      </c>
      <c r="J47" s="296">
        <v>101.26</v>
      </c>
      <c r="K47" s="295">
        <v>45.539000000000001</v>
      </c>
      <c r="L47" s="296">
        <v>-11.041</v>
      </c>
      <c r="M47" s="296">
        <v>-0.71899999999999997</v>
      </c>
      <c r="N47" s="296">
        <v>5.2060000000000004</v>
      </c>
      <c r="O47" s="295">
        <v>1.6359999999999999</v>
      </c>
      <c r="P47" s="296">
        <v>1.042</v>
      </c>
      <c r="Q47" s="296">
        <v>1.2829999999999999</v>
      </c>
      <c r="R47" s="296">
        <v>3.407</v>
      </c>
      <c r="S47" s="295">
        <v>27.038</v>
      </c>
      <c r="T47" s="296">
        <v>83.067340000000002</v>
      </c>
      <c r="U47" s="296">
        <v>21.423727</v>
      </c>
      <c r="V47" s="296">
        <v>181.33514799999998</v>
      </c>
      <c r="W47" s="295">
        <f>'SG&amp;A_Quarterly'!BC24</f>
        <v>297.81257699999998</v>
      </c>
      <c r="X47" s="296">
        <f>'SG&amp;A_Quarterly'!BF24</f>
        <v>205.480391</v>
      </c>
      <c r="Y47" s="296">
        <f>'SG&amp;A_Quarterly'!BI24</f>
        <v>329.74875400000002</v>
      </c>
      <c r="Z47" s="112">
        <f>'SG&amp;A_Quarterly'!BL24</f>
        <v>178.56</v>
      </c>
      <c r="AA47" s="295">
        <f>'SG&amp;A_Quarterly'!BO24</f>
        <v>361</v>
      </c>
    </row>
    <row r="48" spans="1:27" hidden="1" outlineLevel="1">
      <c r="A48" s="888">
        <v>24</v>
      </c>
      <c r="B48" s="230" t="s">
        <v>359</v>
      </c>
      <c r="C48" s="292">
        <v>6.98</v>
      </c>
      <c r="D48" s="293">
        <v>2.0939999999999999</v>
      </c>
      <c r="E48" s="293">
        <v>3.9</v>
      </c>
      <c r="F48" s="294">
        <v>6.88</v>
      </c>
      <c r="G48" s="295">
        <v>8.3049999999999997</v>
      </c>
      <c r="H48" s="296">
        <v>14.113</v>
      </c>
      <c r="I48" s="296">
        <v>11.329000000000001</v>
      </c>
      <c r="J48" s="296">
        <v>75.156000000000006</v>
      </c>
      <c r="K48" s="295">
        <v>6.5110000000000001</v>
      </c>
      <c r="L48" s="296">
        <v>7.0659999999999998</v>
      </c>
      <c r="M48" s="296">
        <v>14.558999999999999</v>
      </c>
      <c r="N48" s="296">
        <v>24.457999999999998</v>
      </c>
      <c r="O48" s="295">
        <v>4.38</v>
      </c>
      <c r="P48" s="296">
        <v>11.852</v>
      </c>
      <c r="Q48" s="296">
        <v>10.122999999999999</v>
      </c>
      <c r="R48" s="296">
        <v>10.77</v>
      </c>
      <c r="S48" s="295">
        <v>0.79100000000000004</v>
      </c>
      <c r="T48" s="296">
        <v>15.033637000000001</v>
      </c>
      <c r="U48" s="296">
        <v>12.58849</v>
      </c>
      <c r="V48" s="296">
        <v>30.456054999999999</v>
      </c>
      <c r="W48" s="295">
        <f>'SG&amp;A_Quarterly'!BC25</f>
        <v>57.180141000000006</v>
      </c>
      <c r="X48" s="296">
        <f>'SG&amp;A_Quarterly'!BF25</f>
        <v>36.38579</v>
      </c>
      <c r="Y48" s="296">
        <f>'SG&amp;A_Quarterly'!BI25</f>
        <v>40.064523000000001</v>
      </c>
      <c r="Z48" s="112">
        <f>'SG&amp;A_Quarterly'!BL25</f>
        <v>46.426000000000002</v>
      </c>
      <c r="AA48" s="295">
        <f>'SG&amp;A_Quarterly'!BO25</f>
        <v>49</v>
      </c>
    </row>
    <row r="49" spans="1:27" hidden="1" outlineLevel="1">
      <c r="A49" s="888">
        <v>25</v>
      </c>
      <c r="B49" s="230" t="s">
        <v>360</v>
      </c>
      <c r="C49" s="292">
        <v>7.8369999999999997</v>
      </c>
      <c r="D49" s="293">
        <v>8.0359999999999996</v>
      </c>
      <c r="E49" s="293">
        <v>8.0220000000000002</v>
      </c>
      <c r="F49" s="294">
        <v>5.4889999999999999</v>
      </c>
      <c r="G49" s="295">
        <v>8.2189999999999994</v>
      </c>
      <c r="H49" s="296">
        <v>9.1300000000000008</v>
      </c>
      <c r="I49" s="296">
        <v>8.4740000000000002</v>
      </c>
      <c r="J49" s="296">
        <v>9.0050000000000008</v>
      </c>
      <c r="K49" s="295">
        <v>9.0370000000000008</v>
      </c>
      <c r="L49" s="296">
        <v>8.5630000000000006</v>
      </c>
      <c r="M49" s="296">
        <v>8.0719999999999992</v>
      </c>
      <c r="N49" s="296">
        <v>8.1579999999999995</v>
      </c>
      <c r="O49" s="295">
        <v>8.8840000000000003</v>
      </c>
      <c r="P49" s="296">
        <v>8.4779999999999998</v>
      </c>
      <c r="Q49" s="296">
        <v>18.481999999999999</v>
      </c>
      <c r="R49" s="296">
        <v>0</v>
      </c>
      <c r="S49" s="295">
        <v>8.4570000000000007</v>
      </c>
      <c r="T49" s="296">
        <v>7.1775089999999997</v>
      </c>
      <c r="U49" s="296">
        <v>8.8197710000000011</v>
      </c>
      <c r="V49" s="296">
        <v>12.125935</v>
      </c>
      <c r="W49" s="295">
        <f>'SG&amp;A_Quarterly'!BC26</f>
        <v>14.199509000000001</v>
      </c>
      <c r="X49" s="296">
        <f>'SG&amp;A_Quarterly'!BF26</f>
        <v>11.701801</v>
      </c>
      <c r="Y49" s="296">
        <f>'SG&amp;A_Quarterly'!BI26</f>
        <v>9.9732070000000004</v>
      </c>
      <c r="Z49" s="112">
        <f>'SG&amp;A_Quarterly'!BL26</f>
        <v>19.741</v>
      </c>
      <c r="AA49" s="295">
        <f>'SG&amp;A_Quarterly'!BO26</f>
        <v>12</v>
      </c>
    </row>
    <row r="50" spans="1:27" hidden="1" outlineLevel="1">
      <c r="A50" s="888">
        <v>26</v>
      </c>
      <c r="B50" s="230" t="s">
        <v>361</v>
      </c>
      <c r="C50" s="292">
        <v>24.66</v>
      </c>
      <c r="D50" s="293">
        <v>15.311</v>
      </c>
      <c r="E50" s="293">
        <v>20.995000000000001</v>
      </c>
      <c r="F50" s="294">
        <v>18.510000000000002</v>
      </c>
      <c r="G50" s="295">
        <v>21.155999999999999</v>
      </c>
      <c r="H50" s="296">
        <v>12.21</v>
      </c>
      <c r="I50" s="296">
        <v>16.606999999999999</v>
      </c>
      <c r="J50" s="296">
        <v>14.077999999999999</v>
      </c>
      <c r="K50" s="295">
        <v>18.751000000000001</v>
      </c>
      <c r="L50" s="296">
        <v>10.707000000000001</v>
      </c>
      <c r="M50" s="296">
        <v>13.991</v>
      </c>
      <c r="N50" s="296">
        <v>14.689</v>
      </c>
      <c r="O50" s="295">
        <v>27.149000000000001</v>
      </c>
      <c r="P50" s="296">
        <v>15.755000000000001</v>
      </c>
      <c r="Q50" s="296">
        <v>21.038</v>
      </c>
      <c r="R50" s="296">
        <v>18.922000000000001</v>
      </c>
      <c r="S50" s="295">
        <v>35.082999999999998</v>
      </c>
      <c r="T50" s="296">
        <v>33.594800000000006</v>
      </c>
      <c r="U50" s="296">
        <v>44.243822000000002</v>
      </c>
      <c r="V50" s="296">
        <v>21.433001000000001</v>
      </c>
      <c r="W50" s="295">
        <f>'SG&amp;A_Quarterly'!BC27</f>
        <v>50.389559999999996</v>
      </c>
      <c r="X50" s="296">
        <f>'SG&amp;A_Quarterly'!BF27</f>
        <v>25.129489000000003</v>
      </c>
      <c r="Y50" s="296">
        <f>'SG&amp;A_Quarterly'!BI27</f>
        <v>41.697078999999995</v>
      </c>
      <c r="Z50" s="112">
        <f>'SG&amp;A_Quarterly'!BL27</f>
        <v>32.991999999999997</v>
      </c>
      <c r="AA50" s="295">
        <f>'SG&amp;A_Quarterly'!BO27</f>
        <v>56</v>
      </c>
    </row>
    <row r="51" spans="1:27" hidden="1" outlineLevel="1">
      <c r="A51" s="888">
        <v>27</v>
      </c>
      <c r="B51" s="230" t="s">
        <v>362</v>
      </c>
      <c r="C51" s="292">
        <v>75.903999999999996</v>
      </c>
      <c r="D51" s="293">
        <v>10.311999999999999</v>
      </c>
      <c r="E51" s="293">
        <v>83.013000000000005</v>
      </c>
      <c r="F51" s="294">
        <v>18.724</v>
      </c>
      <c r="G51" s="295">
        <v>46.326000000000001</v>
      </c>
      <c r="H51" s="296">
        <v>12.35</v>
      </c>
      <c r="I51" s="296">
        <v>86.105000000000004</v>
      </c>
      <c r="J51" s="296">
        <v>30.925999999999998</v>
      </c>
      <c r="K51" s="295">
        <v>52.064</v>
      </c>
      <c r="L51" s="296">
        <v>14.542999999999999</v>
      </c>
      <c r="M51" s="296">
        <v>91.194000000000003</v>
      </c>
      <c r="N51" s="296">
        <v>36.561999999999998</v>
      </c>
      <c r="O51" s="295">
        <v>24.027999999999999</v>
      </c>
      <c r="P51" s="296">
        <v>10.977</v>
      </c>
      <c r="Q51" s="296">
        <v>98.590999999999994</v>
      </c>
      <c r="R51" s="296">
        <v>47.115000000000002</v>
      </c>
      <c r="S51" s="295">
        <v>56.387999999999998</v>
      </c>
      <c r="T51" s="296">
        <v>14.398233999999997</v>
      </c>
      <c r="U51" s="296">
        <v>173.238</v>
      </c>
      <c r="V51" s="296">
        <v>130.98468099999999</v>
      </c>
      <c r="W51" s="295">
        <f>'SG&amp;A_Quarterly'!BC28</f>
        <v>120.27807899999999</v>
      </c>
      <c r="X51" s="296">
        <f>'SG&amp;A_Quarterly'!BF28</f>
        <v>20.276854</v>
      </c>
      <c r="Y51" s="296">
        <f>'SG&amp;A_Quarterly'!BI28</f>
        <v>146.90983700000001</v>
      </c>
      <c r="Z51" s="112">
        <f>'SG&amp;A_Quarterly'!BL28</f>
        <v>130.55600000000001</v>
      </c>
      <c r="AA51" s="295">
        <f>'SG&amp;A_Quarterly'!BO28</f>
        <v>154</v>
      </c>
    </row>
    <row r="52" spans="1:27" hidden="1" outlineLevel="1">
      <c r="A52" s="888">
        <v>28</v>
      </c>
      <c r="B52" s="230" t="s">
        <v>363</v>
      </c>
      <c r="C52" s="292">
        <v>77.096999999999994</v>
      </c>
      <c r="D52" s="293">
        <v>46.302</v>
      </c>
      <c r="E52" s="293">
        <v>38.363999999999997</v>
      </c>
      <c r="F52" s="294">
        <v>34.512999999999998</v>
      </c>
      <c r="G52" s="295">
        <v>3.7589999999999999</v>
      </c>
      <c r="H52" s="296">
        <v>5.415</v>
      </c>
      <c r="I52" s="296">
        <v>5.0490000000000004</v>
      </c>
      <c r="J52" s="296">
        <v>49.064999999999998</v>
      </c>
      <c r="K52" s="295">
        <v>5.165</v>
      </c>
      <c r="L52" s="296">
        <v>2.8769999999999998</v>
      </c>
      <c r="M52" s="296">
        <v>1.752</v>
      </c>
      <c r="N52" s="296">
        <v>1.7130000000000001</v>
      </c>
      <c r="O52" s="295">
        <v>1.29</v>
      </c>
      <c r="P52" s="296">
        <v>1.3009999999999999</v>
      </c>
      <c r="Q52" s="296">
        <v>1.3420000000000001</v>
      </c>
      <c r="R52" s="296">
        <v>1.39</v>
      </c>
      <c r="S52" s="295">
        <v>1.4219999999999999</v>
      </c>
      <c r="T52" s="296">
        <v>1.4285999999999999</v>
      </c>
      <c r="U52" s="296">
        <v>1.4658</v>
      </c>
      <c r="V52" s="296">
        <v>1.4307000000000001</v>
      </c>
      <c r="W52" s="295">
        <f>'SG&amp;A_Quarterly'!BC29</f>
        <v>3.39635</v>
      </c>
      <c r="X52" s="296">
        <f>'SG&amp;A_Quarterly'!BF29</f>
        <v>5.4056499999999996</v>
      </c>
      <c r="Y52" s="296">
        <f>'SG&amp;A_Quarterly'!BI29</f>
        <v>2.7124419999999998</v>
      </c>
      <c r="Z52" s="112">
        <f>'SG&amp;A_Quarterly'!BL29</f>
        <v>1.0369999999999999</v>
      </c>
      <c r="AA52" s="295">
        <f>'SG&amp;A_Quarterly'!BO29</f>
        <v>3</v>
      </c>
    </row>
    <row r="53" spans="1:27" hidden="1" outlineLevel="1">
      <c r="A53" s="888">
        <v>29</v>
      </c>
      <c r="B53" s="230" t="s">
        <v>364</v>
      </c>
      <c r="C53" s="292">
        <v>0</v>
      </c>
      <c r="D53" s="293">
        <v>5.9420000000000002</v>
      </c>
      <c r="E53" s="293">
        <v>3.5550000000000002</v>
      </c>
      <c r="F53" s="294">
        <v>4.1150000000000002</v>
      </c>
      <c r="G53" s="295">
        <v>2.6709999999999998</v>
      </c>
      <c r="H53" s="296">
        <v>3.1E-2</v>
      </c>
      <c r="I53" s="296">
        <v>4.49</v>
      </c>
      <c r="J53" s="296">
        <v>2.0379999999999998</v>
      </c>
      <c r="K53" s="295">
        <v>0.155</v>
      </c>
      <c r="L53" s="296">
        <v>3.6629999999999998</v>
      </c>
      <c r="M53" s="296">
        <v>3.2269999999999999</v>
      </c>
      <c r="N53" s="296">
        <v>1.6679999999999999</v>
      </c>
      <c r="O53" s="295">
        <v>35.46</v>
      </c>
      <c r="P53" s="296">
        <v>1.036</v>
      </c>
      <c r="Q53" s="296">
        <v>1.091</v>
      </c>
      <c r="R53" s="296">
        <v>2.2240000000000002</v>
      </c>
      <c r="S53" s="295">
        <v>4.8040000000000003</v>
      </c>
      <c r="T53" s="296">
        <v>4.5720740000000006</v>
      </c>
      <c r="U53" s="296">
        <v>0.40500000000000003</v>
      </c>
      <c r="V53" s="296">
        <v>59.746849000000005</v>
      </c>
      <c r="W53" s="295">
        <f>'SG&amp;A_Quarterly'!BC30</f>
        <v>18.807259999999999</v>
      </c>
      <c r="X53" s="296">
        <f>'SG&amp;A_Quarterly'!BF30</f>
        <v>17.956078000000002</v>
      </c>
      <c r="Y53" s="296">
        <f>'SG&amp;A_Quarterly'!BI30</f>
        <v>11.445129000000001</v>
      </c>
      <c r="Z53" s="112">
        <f>'SG&amp;A_Quarterly'!BL30</f>
        <v>4.6790000000000003</v>
      </c>
      <c r="AA53" s="295">
        <f>'SG&amp;A_Quarterly'!BO30</f>
        <v>4</v>
      </c>
    </row>
    <row r="54" spans="1:27" hidden="1" outlineLevel="1">
      <c r="A54" s="888">
        <v>30</v>
      </c>
      <c r="B54" s="230" t="s">
        <v>365</v>
      </c>
      <c r="C54" s="292">
        <v>2.9729999999999999</v>
      </c>
      <c r="D54" s="293">
        <v>13.494999999999999</v>
      </c>
      <c r="E54" s="293">
        <v>3.927</v>
      </c>
      <c r="F54" s="294">
        <v>18.056000000000001</v>
      </c>
      <c r="G54" s="295">
        <v>4.6740000000000004</v>
      </c>
      <c r="H54" s="296">
        <v>15.712</v>
      </c>
      <c r="I54" s="296">
        <v>10.47</v>
      </c>
      <c r="J54" s="296">
        <v>10.291</v>
      </c>
      <c r="K54" s="295">
        <v>15.972</v>
      </c>
      <c r="L54" s="296">
        <v>1.6160000000000001</v>
      </c>
      <c r="M54" s="296">
        <v>6.3250000000000002</v>
      </c>
      <c r="N54" s="296">
        <v>3.6269999999999998</v>
      </c>
      <c r="O54" s="295">
        <v>4.2809999999999997</v>
      </c>
      <c r="P54" s="296">
        <v>4.5449999999999999</v>
      </c>
      <c r="Q54" s="296">
        <v>12.340999999999999</v>
      </c>
      <c r="R54" s="296">
        <v>12.584</v>
      </c>
      <c r="S54" s="295">
        <v>9.6389999999999993</v>
      </c>
      <c r="T54" s="296">
        <v>16.886823</v>
      </c>
      <c r="U54" s="296">
        <v>20.170973</v>
      </c>
      <c r="V54" s="296">
        <v>44.28228</v>
      </c>
      <c r="W54" s="295">
        <f>'SG&amp;A_Quarterly'!BC31</f>
        <v>19.556207999999998</v>
      </c>
      <c r="X54" s="296">
        <f>'SG&amp;A_Quarterly'!BF31</f>
        <v>13.572042</v>
      </c>
      <c r="Y54" s="296">
        <f>'SG&amp;A_Quarterly'!BI31</f>
        <v>15.336373999999999</v>
      </c>
      <c r="Z54" s="112">
        <f>'SG&amp;A_Quarterly'!BL31</f>
        <v>19.056000000000001</v>
      </c>
      <c r="AA54" s="295">
        <f>'SG&amp;A_Quarterly'!BO31</f>
        <v>17</v>
      </c>
    </row>
    <row r="55" spans="1:27" hidden="1" outlineLevel="1">
      <c r="A55" s="888">
        <v>31</v>
      </c>
      <c r="B55" s="230" t="s">
        <v>366</v>
      </c>
      <c r="C55" s="292">
        <v>11.45</v>
      </c>
      <c r="D55" s="293">
        <v>11.039</v>
      </c>
      <c r="E55" s="293">
        <v>12.223000000000001</v>
      </c>
      <c r="F55" s="294">
        <v>23.405000000000001</v>
      </c>
      <c r="G55" s="295">
        <v>23.681000000000001</v>
      </c>
      <c r="H55" s="296">
        <v>27.725999999999999</v>
      </c>
      <c r="I55" s="296">
        <v>31.556000000000001</v>
      </c>
      <c r="J55" s="296">
        <v>36.317</v>
      </c>
      <c r="K55" s="295">
        <v>32.064</v>
      </c>
      <c r="L55" s="296">
        <v>31.19</v>
      </c>
      <c r="M55" s="296">
        <v>32.534999999999997</v>
      </c>
      <c r="N55" s="296">
        <v>28.44</v>
      </c>
      <c r="O55" s="295">
        <v>34.915999999999997</v>
      </c>
      <c r="P55" s="296">
        <v>42.008000000000003</v>
      </c>
      <c r="Q55" s="296">
        <v>44.383000000000003</v>
      </c>
      <c r="R55" s="296">
        <v>41.268999999999998</v>
      </c>
      <c r="S55" s="295">
        <v>44.570999999999998</v>
      </c>
      <c r="T55" s="296">
        <v>53.847982000000002</v>
      </c>
      <c r="U55" s="296">
        <v>44.451177000000001</v>
      </c>
      <c r="V55" s="296">
        <v>51.430019000000001</v>
      </c>
      <c r="W55" s="295">
        <f>'SG&amp;A_Quarterly'!BC32</f>
        <v>44.444368000000004</v>
      </c>
      <c r="X55" s="296">
        <f>'SG&amp;A_Quarterly'!BF32</f>
        <v>50.819050000000004</v>
      </c>
      <c r="Y55" s="296">
        <f>'SG&amp;A_Quarterly'!BI32</f>
        <v>53.849182999999996</v>
      </c>
      <c r="Z55" s="112">
        <f>'SG&amp;A_Quarterly'!BL32</f>
        <v>56.368000000000002</v>
      </c>
      <c r="AA55" s="295">
        <f>'SG&amp;A_Quarterly'!BO32</f>
        <v>55</v>
      </c>
    </row>
    <row r="56" spans="1:27" hidden="1" outlineLevel="1">
      <c r="A56" s="888">
        <v>32</v>
      </c>
      <c r="B56" s="230" t="s">
        <v>367</v>
      </c>
      <c r="C56" s="292">
        <v>66.174000000000007</v>
      </c>
      <c r="D56" s="293">
        <v>119.179</v>
      </c>
      <c r="E56" s="293">
        <v>44.978000000000002</v>
      </c>
      <c r="F56" s="294">
        <v>95.731999999999999</v>
      </c>
      <c r="G56" s="295">
        <v>71.778000000000006</v>
      </c>
      <c r="H56" s="296">
        <v>96.736000000000004</v>
      </c>
      <c r="I56" s="296">
        <v>75.55</v>
      </c>
      <c r="J56" s="296">
        <v>62.411000000000001</v>
      </c>
      <c r="K56" s="295">
        <v>51.901000000000003</v>
      </c>
      <c r="L56" s="296">
        <v>58.579000000000001</v>
      </c>
      <c r="M56" s="296">
        <v>32.140999999999998</v>
      </c>
      <c r="N56" s="296">
        <v>36.832999999999998</v>
      </c>
      <c r="O56" s="295">
        <v>28.547000000000001</v>
      </c>
      <c r="P56" s="296">
        <v>25.672000000000001</v>
      </c>
      <c r="Q56" s="296">
        <v>24.802</v>
      </c>
      <c r="R56" s="296">
        <v>42.581000000000003</v>
      </c>
      <c r="S56" s="295">
        <v>73.370999999999995</v>
      </c>
      <c r="T56" s="296">
        <v>91.08530300000001</v>
      </c>
      <c r="U56" s="296">
        <v>80.111604999999997</v>
      </c>
      <c r="V56" s="296">
        <v>153.96194699999998</v>
      </c>
      <c r="W56" s="295">
        <f>'SG&amp;A_Quarterly'!BC33</f>
        <v>131.20969699999998</v>
      </c>
      <c r="X56" s="296">
        <f>'SG&amp;A_Quarterly'!BF33</f>
        <v>131.01561100000001</v>
      </c>
      <c r="Y56" s="296">
        <f>'SG&amp;A_Quarterly'!BI33</f>
        <v>79.050153000000009</v>
      </c>
      <c r="Z56" s="112">
        <f>'SG&amp;A_Quarterly'!BL33</f>
        <v>66.116</v>
      </c>
      <c r="AA56" s="295">
        <f>'SG&amp;A_Quarterly'!BO33</f>
        <v>75</v>
      </c>
    </row>
    <row r="57" spans="1:27" hidden="1" outlineLevel="1">
      <c r="A57" s="888">
        <v>33</v>
      </c>
      <c r="B57" s="230" t="s">
        <v>368</v>
      </c>
      <c r="C57" s="292">
        <v>0.874</v>
      </c>
      <c r="D57" s="293">
        <v>2.8380000000000001</v>
      </c>
      <c r="E57" s="293">
        <v>3.3769999999999998</v>
      </c>
      <c r="F57" s="294">
        <v>0.40400000000000003</v>
      </c>
      <c r="G57" s="295">
        <v>2.2000000000000002</v>
      </c>
      <c r="H57" s="296">
        <v>1.8080000000000001</v>
      </c>
      <c r="I57" s="296">
        <v>2.0550000000000002</v>
      </c>
      <c r="J57" s="296">
        <v>2.7269999999999999</v>
      </c>
      <c r="K57" s="295">
        <v>1.6020000000000001</v>
      </c>
      <c r="L57" s="296">
        <v>3.27</v>
      </c>
      <c r="M57" s="296">
        <v>1.587</v>
      </c>
      <c r="N57" s="296">
        <v>2.7440000000000002</v>
      </c>
      <c r="O57" s="295">
        <v>0.38800000000000001</v>
      </c>
      <c r="P57" s="296">
        <v>1.712</v>
      </c>
      <c r="Q57" s="296">
        <v>0.28999999999999998</v>
      </c>
      <c r="R57" s="296">
        <v>2.04</v>
      </c>
      <c r="S57" s="295">
        <v>0.94499999999999995</v>
      </c>
      <c r="T57" s="296">
        <v>2.2429950000000001</v>
      </c>
      <c r="U57" s="296">
        <v>0.96899999999999997</v>
      </c>
      <c r="V57" s="296">
        <v>0.51800000000000002</v>
      </c>
      <c r="W57" s="295">
        <f>'SG&amp;A_Quarterly'!BC34</f>
        <v>1.4710000000000001</v>
      </c>
      <c r="X57" s="296">
        <f>'SG&amp;A_Quarterly'!BF34</f>
        <v>4.6500000000000004</v>
      </c>
      <c r="Y57" s="296">
        <f>'SG&amp;A_Quarterly'!BI34</f>
        <v>6.1243350000000003</v>
      </c>
      <c r="Z57" s="112">
        <f>'SG&amp;A_Quarterly'!BL34</f>
        <v>3.5609999999999999</v>
      </c>
      <c r="AA57" s="295">
        <f>'SG&amp;A_Quarterly'!BO34</f>
        <v>8</v>
      </c>
    </row>
    <row r="58" spans="1:27" hidden="1" outlineLevel="1">
      <c r="A58" s="888">
        <v>34</v>
      </c>
      <c r="B58" s="230" t="s">
        <v>369</v>
      </c>
      <c r="C58" s="292">
        <v>29.02</v>
      </c>
      <c r="D58" s="293">
        <v>38.457999999999998</v>
      </c>
      <c r="E58" s="293">
        <v>32.148000000000003</v>
      </c>
      <c r="F58" s="294">
        <v>53.89</v>
      </c>
      <c r="G58" s="295">
        <v>48.000999999999998</v>
      </c>
      <c r="H58" s="296">
        <v>52.402999999999999</v>
      </c>
      <c r="I58" s="296">
        <v>40.954000000000001</v>
      </c>
      <c r="J58" s="296">
        <v>58.067</v>
      </c>
      <c r="K58" s="295">
        <v>57.42</v>
      </c>
      <c r="L58" s="296">
        <v>60.719000000000001</v>
      </c>
      <c r="M58" s="296">
        <v>29.262</v>
      </c>
      <c r="N58" s="296">
        <v>43.156999999999996</v>
      </c>
      <c r="O58" s="295">
        <v>102.057</v>
      </c>
      <c r="P58" s="296">
        <v>16.495000000000001</v>
      </c>
      <c r="Q58" s="296">
        <v>10.592000000000001</v>
      </c>
      <c r="R58" s="296">
        <v>134.61600000000001</v>
      </c>
      <c r="S58" s="295">
        <v>129.94999999999999</v>
      </c>
      <c r="T58" s="296">
        <v>25.524519999999988</v>
      </c>
      <c r="U58" s="296">
        <v>49.280889000000002</v>
      </c>
      <c r="V58" s="296">
        <v>65.498146000000006</v>
      </c>
      <c r="W58" s="295">
        <f>'SG&amp;A_Quarterly'!BC35</f>
        <v>64.948830000000001</v>
      </c>
      <c r="X58" s="296">
        <f>'SG&amp;A_Quarterly'!BF35</f>
        <v>58.761779000000004</v>
      </c>
      <c r="Y58" s="296">
        <f>'SG&amp;A_Quarterly'!BI35</f>
        <v>19.258517999999999</v>
      </c>
      <c r="Z58" s="112">
        <f>'SG&amp;A_Quarterly'!BL35</f>
        <v>86.635000000000005</v>
      </c>
      <c r="AA58" s="295">
        <f>'SG&amp;A_Quarterly'!BO35</f>
        <v>96</v>
      </c>
    </row>
    <row r="59" spans="1:27" hidden="1" outlineLevel="1">
      <c r="A59" s="888">
        <v>35</v>
      </c>
      <c r="B59" s="230" t="s">
        <v>370</v>
      </c>
      <c r="C59" s="292">
        <v>8.7149999999999999</v>
      </c>
      <c r="D59" s="293">
        <v>8.5090000000000003</v>
      </c>
      <c r="E59" s="293">
        <v>9.27</v>
      </c>
      <c r="F59" s="294">
        <v>11.981</v>
      </c>
      <c r="G59" s="295">
        <v>13.058999999999999</v>
      </c>
      <c r="H59" s="296">
        <v>12.664</v>
      </c>
      <c r="I59" s="296">
        <v>11.855</v>
      </c>
      <c r="J59" s="296">
        <v>11.071999999999999</v>
      </c>
      <c r="K59" s="295">
        <v>7.4219999999999997</v>
      </c>
      <c r="L59" s="296">
        <v>5.2750000000000004</v>
      </c>
      <c r="M59" s="296">
        <v>5.6349999999999998</v>
      </c>
      <c r="N59" s="296">
        <v>7.9020000000000001</v>
      </c>
      <c r="O59" s="295">
        <v>2.8879999999999999</v>
      </c>
      <c r="P59" s="296">
        <v>3.3149999999999999</v>
      </c>
      <c r="Q59" s="296">
        <v>2.7320000000000002</v>
      </c>
      <c r="R59" s="296">
        <v>4.492</v>
      </c>
      <c r="S59" s="295">
        <v>4.5759999999999996</v>
      </c>
      <c r="T59" s="296">
        <v>3.36409</v>
      </c>
      <c r="U59" s="296">
        <v>4.3315659999999996</v>
      </c>
      <c r="V59" s="296">
        <v>10.280646000000001</v>
      </c>
      <c r="W59" s="295">
        <f>'SG&amp;A_Quarterly'!BC36</f>
        <v>5.4849489999999994</v>
      </c>
      <c r="X59" s="296">
        <f>'SG&amp;A_Quarterly'!BF36</f>
        <v>3.4533800000000001</v>
      </c>
      <c r="Y59" s="296">
        <f>'SG&amp;A_Quarterly'!BI36</f>
        <v>6.5245360000000003</v>
      </c>
      <c r="Z59" s="112">
        <f>'SG&amp;A_Quarterly'!BL36</f>
        <v>3.9359999999999999</v>
      </c>
      <c r="AA59" s="295">
        <f>'SG&amp;A_Quarterly'!BO36</f>
        <v>5</v>
      </c>
    </row>
    <row r="60" spans="1:27" hidden="1" outlineLevel="1">
      <c r="A60" s="888">
        <v>36</v>
      </c>
      <c r="B60" s="230" t="s">
        <v>106</v>
      </c>
      <c r="C60" s="292">
        <v>73.09</v>
      </c>
      <c r="D60" s="293">
        <v>62.7</v>
      </c>
      <c r="E60" s="293">
        <v>55.139000000000003</v>
      </c>
      <c r="F60" s="294">
        <v>62.332000000000001</v>
      </c>
      <c r="G60" s="295">
        <v>123.158</v>
      </c>
      <c r="H60" s="296">
        <v>69.156999999999996</v>
      </c>
      <c r="I60" s="296">
        <v>43.512999999999998</v>
      </c>
      <c r="J60" s="296">
        <v>17.170000000000002</v>
      </c>
      <c r="K60" s="295">
        <v>66.292000000000002</v>
      </c>
      <c r="L60" s="296">
        <v>16.728000000000002</v>
      </c>
      <c r="M60" s="296">
        <v>21.324999999999999</v>
      </c>
      <c r="N60" s="296">
        <v>26.46</v>
      </c>
      <c r="O60" s="295">
        <v>30.109000000000002</v>
      </c>
      <c r="P60" s="296">
        <v>20.038</v>
      </c>
      <c r="Q60" s="296">
        <v>33.878999999999998</v>
      </c>
      <c r="R60" s="296">
        <v>76.872</v>
      </c>
      <c r="S60" s="295">
        <v>44.045000000000002</v>
      </c>
      <c r="T60" s="296">
        <v>37.768633000000001</v>
      </c>
      <c r="U60" s="296">
        <v>37.536000000000001</v>
      </c>
      <c r="V60" s="296">
        <v>25.192686000000002</v>
      </c>
      <c r="W60" s="295">
        <f>'SG&amp;A_Quarterly'!BC37</f>
        <v>15.141788</v>
      </c>
      <c r="X60" s="296">
        <f>'SG&amp;A_Quarterly'!BF37</f>
        <v>66.614672000000013</v>
      </c>
      <c r="Y60" s="296">
        <f>'SG&amp;A_Quarterly'!BI37</f>
        <v>26.903271</v>
      </c>
      <c r="Z60" s="112">
        <f>'SG&amp;A_Quarterly'!BL37</f>
        <v>29.285</v>
      </c>
      <c r="AA60" s="295">
        <f>'SG&amp;A_Quarterly'!BO37</f>
        <v>58.1</v>
      </c>
    </row>
    <row r="61" spans="1:27" hidden="1" outlineLevel="1">
      <c r="A61" s="888">
        <v>37</v>
      </c>
      <c r="B61" s="230" t="s">
        <v>371</v>
      </c>
      <c r="C61" s="292">
        <v>2.0779999999999998</v>
      </c>
      <c r="D61" s="293">
        <v>1.385</v>
      </c>
      <c r="E61" s="293">
        <v>0.251</v>
      </c>
      <c r="F61" s="294">
        <v>9.1620000000000008</v>
      </c>
      <c r="G61" s="295">
        <v>10.188000000000001</v>
      </c>
      <c r="H61" s="296">
        <v>5.5279999999999996</v>
      </c>
      <c r="I61" s="296">
        <v>18.823</v>
      </c>
      <c r="J61" s="296">
        <v>12.846</v>
      </c>
      <c r="K61" s="295">
        <v>1.9530000000000001</v>
      </c>
      <c r="L61" s="296">
        <v>2.9220000000000002</v>
      </c>
      <c r="M61" s="296">
        <v>33.845999999999997</v>
      </c>
      <c r="N61" s="296">
        <v>6.5549999999999997</v>
      </c>
      <c r="O61" s="295">
        <v>38.247</v>
      </c>
      <c r="P61" s="296">
        <v>109.536</v>
      </c>
      <c r="Q61" s="296">
        <v>15.568</v>
      </c>
      <c r="R61" s="296">
        <v>5.3789999999999996</v>
      </c>
      <c r="S61" s="295">
        <v>31.414000000000001</v>
      </c>
      <c r="T61" s="296">
        <v>14.068714999999996</v>
      </c>
      <c r="U61" s="296">
        <v>11.994956</v>
      </c>
      <c r="V61" s="296">
        <v>116.45084</v>
      </c>
      <c r="W61" s="295">
        <f>'SG&amp;A_Quarterly'!BC38</f>
        <v>4.9169999999999998</v>
      </c>
      <c r="X61" s="296">
        <f>'SG&amp;A_Quarterly'!BF38</f>
        <v>6.0999999999999999E-2</v>
      </c>
      <c r="Y61" s="296">
        <f>'SG&amp;A_Quarterly'!BI38</f>
        <v>6.7000000000000004E-2</v>
      </c>
      <c r="Z61" s="112">
        <f>'SG&amp;A_Quarterly'!BL38</f>
        <v>185.62100000000001</v>
      </c>
      <c r="AA61" s="295">
        <f>'SG&amp;A_Quarterly'!BO38</f>
        <v>1</v>
      </c>
    </row>
    <row r="62" spans="1:27" hidden="1" outlineLevel="1">
      <c r="A62" s="888">
        <v>38</v>
      </c>
      <c r="B62" s="230" t="s">
        <v>372</v>
      </c>
      <c r="C62" s="292">
        <v>0</v>
      </c>
      <c r="D62" s="293">
        <v>0</v>
      </c>
      <c r="E62" s="293">
        <v>0</v>
      </c>
      <c r="F62" s="294">
        <v>44.683999999999997</v>
      </c>
      <c r="G62" s="295">
        <v>0</v>
      </c>
      <c r="H62" s="296">
        <v>113.43899999999999</v>
      </c>
      <c r="I62" s="296">
        <v>98.393000000000001</v>
      </c>
      <c r="J62" s="296">
        <v>-25.997</v>
      </c>
      <c r="K62" s="295">
        <v>76.081000000000003</v>
      </c>
      <c r="L62" s="296">
        <v>160.614</v>
      </c>
      <c r="M62" s="296">
        <v>59.345999999999997</v>
      </c>
      <c r="N62" s="296">
        <v>-97.513999999999996</v>
      </c>
      <c r="O62" s="295">
        <v>93.861000000000004</v>
      </c>
      <c r="P62" s="296">
        <v>-10.346</v>
      </c>
      <c r="Q62" s="296">
        <v>-115.101</v>
      </c>
      <c r="R62" s="296">
        <v>-69.614000000000004</v>
      </c>
      <c r="S62" s="295">
        <v>33.86</v>
      </c>
      <c r="T62" s="296">
        <v>-37.278754999999997</v>
      </c>
      <c r="U62" s="296">
        <v>60.164999999999999</v>
      </c>
      <c r="V62" s="296">
        <v>-37.021383</v>
      </c>
      <c r="W62" s="295">
        <f>'SG&amp;A_Quarterly'!BC39</f>
        <v>98.425214999999994</v>
      </c>
      <c r="X62" s="296">
        <f>'SG&amp;A_Quarterly'!BF39</f>
        <v>55.146087000000001</v>
      </c>
      <c r="Y62" s="296">
        <f>'SG&amp;A_Quarterly'!BI39</f>
        <v>114.90418099999999</v>
      </c>
      <c r="Z62" s="112">
        <f>'SG&amp;A_Quarterly'!BL39</f>
        <v>181.214</v>
      </c>
      <c r="AA62" s="295">
        <f>'SG&amp;A_Quarterly'!BO39</f>
        <v>-22</v>
      </c>
    </row>
    <row r="63" spans="1:27" hidden="1" outlineLevel="1">
      <c r="A63" s="888">
        <v>39</v>
      </c>
      <c r="B63" s="230" t="s">
        <v>373</v>
      </c>
      <c r="C63" s="292">
        <v>29.452000000000002</v>
      </c>
      <c r="D63" s="293">
        <v>36.743000000000002</v>
      </c>
      <c r="E63" s="293">
        <v>49.982999999999997</v>
      </c>
      <c r="F63" s="294">
        <v>54.643999999999998</v>
      </c>
      <c r="G63" s="295">
        <v>58.978999999999999</v>
      </c>
      <c r="H63" s="296">
        <v>76.563000000000002</v>
      </c>
      <c r="I63" s="296">
        <v>56.276000000000003</v>
      </c>
      <c r="J63" s="296">
        <v>-11.433</v>
      </c>
      <c r="K63" s="295">
        <v>39.454000000000001</v>
      </c>
      <c r="L63" s="296">
        <v>36.473999999999997</v>
      </c>
      <c r="M63" s="296">
        <v>35.292999999999999</v>
      </c>
      <c r="N63" s="296">
        <v>31.800999999999998</v>
      </c>
      <c r="O63" s="295">
        <v>58.715000000000003</v>
      </c>
      <c r="P63" s="296">
        <v>130.05199999999999</v>
      </c>
      <c r="Q63" s="296">
        <v>86.716999999999999</v>
      </c>
      <c r="R63" s="296">
        <v>53.796999999999997</v>
      </c>
      <c r="S63" s="295">
        <v>57.457999999999998</v>
      </c>
      <c r="T63" s="296">
        <v>33.599285999999992</v>
      </c>
      <c r="U63" s="296">
        <v>93.052616999999998</v>
      </c>
      <c r="V63" s="296">
        <v>45.360546999999997</v>
      </c>
      <c r="W63" s="295">
        <f>'SG&amp;A_Quarterly'!BC40</f>
        <v>52.9771</v>
      </c>
      <c r="X63" s="296">
        <f>'SG&amp;A_Quarterly'!BF40</f>
        <v>52.276432999999997</v>
      </c>
      <c r="Y63" s="296">
        <f>'SG&amp;A_Quarterly'!BI40</f>
        <v>67.488316999999995</v>
      </c>
      <c r="Z63" s="112">
        <f>'SG&amp;A_Quarterly'!BL40</f>
        <v>36.130000000000003</v>
      </c>
      <c r="AA63" s="295">
        <f>'SG&amp;A_Quarterly'!BO40</f>
        <v>34</v>
      </c>
    </row>
    <row r="64" spans="1:27" hidden="1" outlineLevel="1">
      <c r="A64" s="888">
        <v>40</v>
      </c>
      <c r="B64" s="230" t="s">
        <v>374</v>
      </c>
      <c r="C64" s="292">
        <v>4.8259999999999996</v>
      </c>
      <c r="D64" s="293">
        <v>5.774</v>
      </c>
      <c r="E64" s="293">
        <v>5.891</v>
      </c>
      <c r="F64" s="294">
        <v>6.93</v>
      </c>
      <c r="G64" s="295">
        <v>7.819</v>
      </c>
      <c r="H64" s="296">
        <v>10.28</v>
      </c>
      <c r="I64" s="296">
        <v>17.672999999999998</v>
      </c>
      <c r="J64" s="296">
        <v>11.926</v>
      </c>
      <c r="K64" s="295">
        <v>21.866</v>
      </c>
      <c r="L64" s="296">
        <v>15.798</v>
      </c>
      <c r="M64" s="296">
        <v>19.353999999999999</v>
      </c>
      <c r="N64" s="296">
        <v>23.152000000000001</v>
      </c>
      <c r="O64" s="295">
        <v>33.146999999999998</v>
      </c>
      <c r="P64" s="296">
        <v>16.832999999999998</v>
      </c>
      <c r="Q64" s="296">
        <v>26.364999999999998</v>
      </c>
      <c r="R64" s="296">
        <v>31.206</v>
      </c>
      <c r="S64" s="295">
        <v>35.301000000000002</v>
      </c>
      <c r="T64" s="296">
        <v>37.984362999999995</v>
      </c>
      <c r="U64" s="296">
        <v>42.473999999999997</v>
      </c>
      <c r="V64" s="296">
        <v>47.204267999999999</v>
      </c>
      <c r="W64" s="295">
        <f>'SG&amp;A_Quarterly'!BC41</f>
        <v>55.694633000000003</v>
      </c>
      <c r="X64" s="296">
        <f>'SG&amp;A_Quarterly'!BF41</f>
        <v>60.048096000000001</v>
      </c>
      <c r="Y64" s="296">
        <f>'SG&amp;A_Quarterly'!BI41</f>
        <v>62.690650999999995</v>
      </c>
      <c r="Z64" s="112">
        <f>'SG&amp;A_Quarterly'!BL41</f>
        <v>73.491</v>
      </c>
      <c r="AA64" s="295">
        <f>'SG&amp;A_Quarterly'!BO41</f>
        <v>77</v>
      </c>
    </row>
    <row r="65" spans="1:27" hidden="1" outlineLevel="1">
      <c r="A65" s="888">
        <v>41</v>
      </c>
      <c r="B65" s="230" t="s">
        <v>375</v>
      </c>
      <c r="C65" s="292">
        <v>87.614999999999995</v>
      </c>
      <c r="D65" s="293">
        <v>28.887</v>
      </c>
      <c r="E65" s="293">
        <v>137.23400000000001</v>
      </c>
      <c r="F65" s="294">
        <v>292.13799999999998</v>
      </c>
      <c r="G65" s="295">
        <v>137.71100000000001</v>
      </c>
      <c r="H65" s="296">
        <v>228.518</v>
      </c>
      <c r="I65" s="296">
        <v>187.858</v>
      </c>
      <c r="J65" s="296">
        <v>117.76</v>
      </c>
      <c r="K65" s="295">
        <v>71.923000000000002</v>
      </c>
      <c r="L65" s="296">
        <v>-26.393999999999998</v>
      </c>
      <c r="M65" s="296">
        <v>22.715</v>
      </c>
      <c r="N65" s="296">
        <v>30.68</v>
      </c>
      <c r="O65" s="295">
        <v>80.766000000000005</v>
      </c>
      <c r="P65" s="296">
        <v>39.21</v>
      </c>
      <c r="Q65" s="296">
        <v>42.076999999999998</v>
      </c>
      <c r="R65" s="296">
        <v>144.911</v>
      </c>
      <c r="S65" s="295">
        <v>133.68199999999999</v>
      </c>
      <c r="T65" s="296">
        <v>109.68913000000001</v>
      </c>
      <c r="U65" s="296">
        <v>105.90593200000001</v>
      </c>
      <c r="V65" s="296">
        <v>395.921401</v>
      </c>
      <c r="W65" s="295">
        <f>'SG&amp;A_Quarterly'!BC42</f>
        <v>379.64014199999997</v>
      </c>
      <c r="X65" s="296">
        <f>'SG&amp;A_Quarterly'!BF42</f>
        <v>302.40014600000001</v>
      </c>
      <c r="Y65" s="296">
        <f>'SG&amp;A_Quarterly'!BI42</f>
        <v>248.01011799999998</v>
      </c>
      <c r="Z65" s="112">
        <f>'SG&amp;A_Quarterly'!BL42</f>
        <v>472.77800000000002</v>
      </c>
      <c r="AA65" s="295">
        <f>'SG&amp;A_Quarterly'!BO42</f>
        <v>713</v>
      </c>
    </row>
    <row r="66" spans="1:27" hidden="1" outlineLevel="1">
      <c r="A66" s="888">
        <v>42</v>
      </c>
      <c r="B66" s="230" t="s">
        <v>96</v>
      </c>
      <c r="C66" s="292">
        <v>1.0960000000000001</v>
      </c>
      <c r="D66" s="293">
        <v>2.9609999999999999</v>
      </c>
      <c r="E66" s="293">
        <v>2.762</v>
      </c>
      <c r="F66" s="294">
        <v>0</v>
      </c>
      <c r="G66" s="295">
        <v>2.15</v>
      </c>
      <c r="H66" s="296">
        <v>0.33</v>
      </c>
      <c r="I66" s="296">
        <v>0</v>
      </c>
      <c r="J66" s="296">
        <v>0.1</v>
      </c>
      <c r="K66" s="295" t="s">
        <v>225</v>
      </c>
      <c r="L66" s="296">
        <v>0</v>
      </c>
      <c r="M66" s="296">
        <v>0.06</v>
      </c>
      <c r="N66" s="296">
        <v>0</v>
      </c>
      <c r="O66" s="295">
        <v>0</v>
      </c>
      <c r="P66" s="296">
        <v>0</v>
      </c>
      <c r="Q66" s="296">
        <v>3.5390000000000001</v>
      </c>
      <c r="R66" s="296">
        <v>10.510999999999999</v>
      </c>
      <c r="S66" s="295">
        <v>2.2970000000000002</v>
      </c>
      <c r="T66" s="296" t="s">
        <v>225</v>
      </c>
      <c r="U66" s="296" t="s">
        <v>225</v>
      </c>
      <c r="V66" s="296" t="s">
        <v>225</v>
      </c>
      <c r="W66" s="295">
        <f>'SG&amp;A_Quarterly'!BC43</f>
        <v>1.76</v>
      </c>
      <c r="X66" s="296">
        <f>'SG&amp;A_Quarterly'!BF43</f>
        <v>0</v>
      </c>
      <c r="Y66" s="296">
        <f>'SG&amp;A_Quarterly'!BI43</f>
        <v>0</v>
      </c>
      <c r="Z66" s="112">
        <f>'SG&amp;A_Quarterly'!BL43</f>
        <v>0</v>
      </c>
      <c r="AA66" s="295">
        <f>'SG&amp;A_Quarterly'!BO43</f>
        <v>0</v>
      </c>
    </row>
    <row r="67" spans="1:27" hidden="1" outlineLevel="1">
      <c r="A67" s="888">
        <v>43</v>
      </c>
      <c r="B67" s="230" t="s">
        <v>376</v>
      </c>
      <c r="C67" s="292" t="s">
        <v>225</v>
      </c>
      <c r="D67" s="293" t="s">
        <v>225</v>
      </c>
      <c r="E67" s="293" t="s">
        <v>225</v>
      </c>
      <c r="F67" s="294" t="s">
        <v>225</v>
      </c>
      <c r="G67" s="295" t="s">
        <v>225</v>
      </c>
      <c r="H67" s="296" t="s">
        <v>225</v>
      </c>
      <c r="I67" s="296" t="s">
        <v>225</v>
      </c>
      <c r="J67" s="296" t="s">
        <v>225</v>
      </c>
      <c r="K67" s="295" t="s">
        <v>225</v>
      </c>
      <c r="L67" s="296" t="s">
        <v>225</v>
      </c>
      <c r="M67" s="296" t="s">
        <v>225</v>
      </c>
      <c r="N67" s="296" t="s">
        <v>225</v>
      </c>
      <c r="O67" s="295" t="s">
        <v>225</v>
      </c>
      <c r="P67" s="296" t="s">
        <v>225</v>
      </c>
      <c r="Q67" s="296" t="s">
        <v>225</v>
      </c>
      <c r="R67" s="296" t="s">
        <v>225</v>
      </c>
      <c r="S67" s="295" t="s">
        <v>225</v>
      </c>
      <c r="T67" s="296" t="s">
        <v>225</v>
      </c>
      <c r="U67" s="296" t="s">
        <v>225</v>
      </c>
      <c r="V67" s="296" t="s">
        <v>225</v>
      </c>
      <c r="W67" s="295">
        <f>'SG&amp;A_Quarterly'!BC44</f>
        <v>4.2447929999999996</v>
      </c>
      <c r="X67" s="296">
        <f>'SG&amp;A_Quarterly'!BF44</f>
        <v>7.1678649999999999</v>
      </c>
      <c r="Y67" s="296">
        <f>'SG&amp;A_Quarterly'!BI44</f>
        <v>10.040430000000001</v>
      </c>
      <c r="Z67" s="112">
        <f>'SG&amp;A_Quarterly'!BL44</f>
        <v>10.085000000000001</v>
      </c>
      <c r="AA67" s="295">
        <f>'SG&amp;A_Quarterly'!BO44</f>
        <v>16</v>
      </c>
    </row>
    <row r="68" spans="1:27" collapsed="1">
      <c r="A68" s="888">
        <v>44</v>
      </c>
      <c r="B68" s="231" t="s">
        <v>355</v>
      </c>
      <c r="C68" s="232">
        <f t="shared" ref="C68:V68" si="208">C27+C29+C31+C33+C35+C37+C39+C41+C43</f>
        <v>3760.3819999999996</v>
      </c>
      <c r="D68" s="233">
        <f t="shared" si="208"/>
        <v>4232.9440000000004</v>
      </c>
      <c r="E68" s="233">
        <f t="shared" si="208"/>
        <v>4415.6090000000004</v>
      </c>
      <c r="F68" s="234">
        <f t="shared" si="208"/>
        <v>4862.1869999999999</v>
      </c>
      <c r="G68" s="235">
        <f t="shared" si="208"/>
        <v>4830.2240000000002</v>
      </c>
      <c r="H68" s="177">
        <f t="shared" si="208"/>
        <v>6707.0319999999992</v>
      </c>
      <c r="I68" s="177">
        <f t="shared" si="208"/>
        <v>5285.7720000000008</v>
      </c>
      <c r="J68" s="177">
        <f t="shared" si="208"/>
        <v>5372.558</v>
      </c>
      <c r="K68" s="235">
        <f t="shared" si="208"/>
        <v>4085.2219999999998</v>
      </c>
      <c r="L68" s="177">
        <f t="shared" si="208"/>
        <v>5035.0410000000011</v>
      </c>
      <c r="M68" s="177">
        <f t="shared" si="208"/>
        <v>4124.8319999999994</v>
      </c>
      <c r="N68" s="177">
        <f t="shared" si="208"/>
        <v>7105.5919999999987</v>
      </c>
      <c r="O68" s="235">
        <f t="shared" si="208"/>
        <v>5831.9049999999988</v>
      </c>
      <c r="P68" s="177">
        <f t="shared" si="208"/>
        <v>6960.6109999999999</v>
      </c>
      <c r="Q68" s="177">
        <f t="shared" si="208"/>
        <v>5832.5299999999988</v>
      </c>
      <c r="R68" s="177">
        <f t="shared" si="208"/>
        <v>7514.896999999999</v>
      </c>
      <c r="S68" s="235">
        <f t="shared" si="208"/>
        <v>9876.7240000000002</v>
      </c>
      <c r="T68" s="177">
        <f t="shared" si="208"/>
        <v>9144.9521889999996</v>
      </c>
      <c r="U68" s="177">
        <f t="shared" si="208"/>
        <v>8471.9285869999985</v>
      </c>
      <c r="V68" s="177">
        <f t="shared" si="208"/>
        <v>11797.211579999999</v>
      </c>
      <c r="W68" s="235">
        <f>'SG&amp;A_Quarterly'!BC45</f>
        <v>10318.627559000002</v>
      </c>
      <c r="X68" s="177">
        <f>'SG&amp;A_Quarterly'!BF45</f>
        <v>13174.373553000001</v>
      </c>
      <c r="Y68" s="177">
        <f>'SG&amp;A_Quarterly'!BI45</f>
        <v>12348.211809999997</v>
      </c>
      <c r="Z68" s="234">
        <f>'SG&amp;A_Quarterly'!BL45</f>
        <v>14985.468999999999</v>
      </c>
      <c r="AA68" s="235">
        <f>'SG&amp;A_Quarterly'!BO45</f>
        <v>13692.1</v>
      </c>
    </row>
    <row r="69" spans="1:27" ht="15" thickBot="1">
      <c r="A69" s="888">
        <v>45</v>
      </c>
      <c r="B69" s="811" t="s">
        <v>316</v>
      </c>
      <c r="C69" s="812">
        <f>IFERROR(C68/C$26,)</f>
        <v>0.38254140386571717</v>
      </c>
      <c r="D69" s="813">
        <f t="shared" ref="D69" si="209">IFERROR(D68/D$26,)</f>
        <v>0.36936684118673652</v>
      </c>
      <c r="E69" s="813">
        <f t="shared" ref="E69" si="210">IFERROR(E68/E$26,)</f>
        <v>0.38032807924203277</v>
      </c>
      <c r="F69" s="814">
        <f t="shared" ref="F69" si="211">IFERROR(F68/F$26,)</f>
        <v>0.33343759429433545</v>
      </c>
      <c r="G69" s="815">
        <f t="shared" ref="G69" si="212">IFERROR(G68/G$26,)</f>
        <v>0.29829086642376335</v>
      </c>
      <c r="H69" s="816">
        <f t="shared" ref="H69" si="213">IFERROR(H68/H$26,)</f>
        <v>0.31107239923936736</v>
      </c>
      <c r="I69" s="816">
        <f t="shared" ref="I69" si="214">IFERROR(I68/I$26,)</f>
        <v>0.25100453837167208</v>
      </c>
      <c r="J69" s="816">
        <f t="shared" ref="J69" si="215">IFERROR(J68/J$26,)</f>
        <v>0.24070030774359583</v>
      </c>
      <c r="K69" s="815">
        <f t="shared" ref="K69" si="216">IFERROR(K68/K$26,)</f>
        <v>0.19063988053572262</v>
      </c>
      <c r="L69" s="816">
        <f t="shared" ref="L69" si="217">IFERROR(L68/L$26,)</f>
        <v>0.34509913909655682</v>
      </c>
      <c r="M69" s="816">
        <f t="shared" ref="M69" si="218">IFERROR(M68/M$26,)</f>
        <v>0.21083786546718458</v>
      </c>
      <c r="N69" s="816">
        <f t="shared" ref="N69" si="219">IFERROR(N68/N$26,)</f>
        <v>0.34034083466663162</v>
      </c>
      <c r="O69" s="815">
        <f t="shared" ref="O69" si="220">IFERROR(O68/O$26,)</f>
        <v>0.2735415103189493</v>
      </c>
      <c r="P69" s="816">
        <f t="shared" ref="P69" si="221">IFERROR(P68/P$26,)</f>
        <v>0.23603292641573412</v>
      </c>
      <c r="Q69" s="816">
        <f t="shared" ref="Q69" si="222">IFERROR(Q68/Q$26,)</f>
        <v>0.23839328047085748</v>
      </c>
      <c r="R69" s="816">
        <f t="shared" ref="R69" si="223">IFERROR(R68/R$26,)</f>
        <v>0.29679687993680887</v>
      </c>
      <c r="S69" s="815">
        <f t="shared" ref="S69" si="224">IFERROR(S68/S$26,)</f>
        <v>0.27915333088380767</v>
      </c>
      <c r="T69" s="816">
        <f t="shared" ref="T69" si="225">IFERROR(T68/T$26,)</f>
        <v>0.27979905118712523</v>
      </c>
      <c r="U69" s="816">
        <f t="shared" ref="U69" si="226">IFERROR(U68/U$26,)</f>
        <v>0.2546569853011903</v>
      </c>
      <c r="V69" s="816">
        <f t="shared" ref="V69" si="227">IFERROR(V68/V$26,)</f>
        <v>0.29152671510119355</v>
      </c>
      <c r="W69" s="815">
        <f t="shared" ref="W69" si="228">IFERROR(W68/W$26,)</f>
        <v>0.26475669828603693</v>
      </c>
      <c r="X69" s="816">
        <f t="shared" ref="X69" si="229">IFERROR(X68/X$26,)</f>
        <v>0.28703589596496581</v>
      </c>
      <c r="Y69" s="816">
        <f t="shared" ref="Y69" si="230">IFERROR(Y68/Y$26,)</f>
        <v>0.25594270633834926</v>
      </c>
      <c r="Z69" s="814">
        <f t="shared" ref="Z69" si="231">IFERROR(Z68/Z$26,)</f>
        <v>0.31880585044144238</v>
      </c>
      <c r="AA69" s="815">
        <f>'SG&amp;A_Quarterly'!BO46</f>
        <v>0.27177649861055975</v>
      </c>
    </row>
    <row r="70" spans="1:27" ht="17" customHeight="1">
      <c r="B70" s="23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</row>
    <row r="71" spans="1:27" ht="15" thickBot="1">
      <c r="C71" s="183">
        <v>2018</v>
      </c>
      <c r="D71" s="183">
        <v>2018</v>
      </c>
      <c r="E71" s="183">
        <v>2018</v>
      </c>
      <c r="F71" s="183">
        <v>2018</v>
      </c>
      <c r="G71" s="183">
        <v>2019</v>
      </c>
      <c r="H71" s="183">
        <v>2019</v>
      </c>
      <c r="I71" s="183">
        <v>2019</v>
      </c>
      <c r="J71" s="183">
        <v>2019</v>
      </c>
      <c r="K71" s="183">
        <v>2020</v>
      </c>
      <c r="L71" s="183">
        <v>2020</v>
      </c>
      <c r="M71" s="183">
        <v>2020</v>
      </c>
      <c r="N71" s="183">
        <v>2020</v>
      </c>
      <c r="O71" s="183">
        <v>2021</v>
      </c>
      <c r="P71" s="183">
        <v>2021</v>
      </c>
      <c r="Q71" s="183">
        <v>2021</v>
      </c>
      <c r="R71" s="183">
        <v>2021</v>
      </c>
      <c r="S71" s="183">
        <v>2022</v>
      </c>
      <c r="T71" s="183">
        <v>2022</v>
      </c>
      <c r="U71" s="183">
        <v>2022</v>
      </c>
      <c r="V71" s="183">
        <v>2022</v>
      </c>
      <c r="W71" s="183">
        <v>2023</v>
      </c>
      <c r="X71" s="183">
        <v>2023</v>
      </c>
      <c r="Y71" s="183">
        <v>2023</v>
      </c>
      <c r="Z71" s="183">
        <v>2023</v>
      </c>
      <c r="AA71" s="183">
        <v>2024</v>
      </c>
    </row>
    <row r="72" spans="1:27">
      <c r="A72" t="s">
        <v>459</v>
      </c>
      <c r="B72" s="116" t="s">
        <v>270</v>
      </c>
      <c r="C72" s="380" t="s">
        <v>405</v>
      </c>
      <c r="D72" s="381" t="s">
        <v>353</v>
      </c>
      <c r="E72" s="381" t="s">
        <v>354</v>
      </c>
      <c r="F72" s="306">
        <v>2018</v>
      </c>
      <c r="G72" s="380" t="s">
        <v>405</v>
      </c>
      <c r="H72" s="381" t="s">
        <v>353</v>
      </c>
      <c r="I72" s="381" t="s">
        <v>354</v>
      </c>
      <c r="J72" s="306">
        <v>2019</v>
      </c>
      <c r="K72" s="380" t="s">
        <v>405</v>
      </c>
      <c r="L72" s="381" t="s">
        <v>353</v>
      </c>
      <c r="M72" s="381" t="s">
        <v>354</v>
      </c>
      <c r="N72" s="306">
        <v>2020</v>
      </c>
      <c r="O72" s="380" t="s">
        <v>405</v>
      </c>
      <c r="P72" s="381" t="s">
        <v>353</v>
      </c>
      <c r="Q72" s="381" t="s">
        <v>354</v>
      </c>
      <c r="R72" s="306">
        <v>2021</v>
      </c>
      <c r="S72" s="380" t="s">
        <v>405</v>
      </c>
      <c r="T72" s="381" t="s">
        <v>353</v>
      </c>
      <c r="U72" s="381" t="s">
        <v>354</v>
      </c>
      <c r="V72" s="306">
        <v>2022</v>
      </c>
      <c r="W72" s="380" t="s">
        <v>405</v>
      </c>
      <c r="X72" s="381" t="s">
        <v>353</v>
      </c>
      <c r="Y72" s="381" t="s">
        <v>354</v>
      </c>
      <c r="Z72" s="306">
        <v>2023</v>
      </c>
      <c r="AA72" s="380" t="s">
        <v>405</v>
      </c>
    </row>
    <row r="73" spans="1:27">
      <c r="B73" s="91" t="s">
        <v>314</v>
      </c>
      <c r="C73" s="82">
        <f>C26</f>
        <v>9830</v>
      </c>
      <c r="D73" s="82">
        <f>SUM(C26:D26)</f>
        <v>21290</v>
      </c>
      <c r="E73" s="82">
        <f>SUM(C26:E26)</f>
        <v>32900</v>
      </c>
      <c r="F73" s="87">
        <f>SUM(C26:F26)</f>
        <v>47482</v>
      </c>
      <c r="G73" s="82">
        <f>G26</f>
        <v>16193.000000000002</v>
      </c>
      <c r="H73" s="82">
        <f t="shared" ref="H73:X88" si="232">SUM(G26:H26)</f>
        <v>37754</v>
      </c>
      <c r="I73" s="82">
        <f t="shared" ref="I73:I74" si="233">SUM(G26:I26)</f>
        <v>58812.471827999994</v>
      </c>
      <c r="J73" s="87">
        <f t="shared" ref="J73:J74" si="234">SUM(G26:J26)</f>
        <v>81133</v>
      </c>
      <c r="K73" s="82">
        <f>K26</f>
        <v>21429</v>
      </c>
      <c r="L73" s="82">
        <f t="shared" ref="L73" si="235">SUM(K26:L26)</f>
        <v>36019.129123999999</v>
      </c>
      <c r="M73" s="82">
        <f t="shared" ref="M73:M74" si="236">SUM(K26:M26)</f>
        <v>55583.129123999999</v>
      </c>
      <c r="N73" s="87">
        <f t="shared" ref="N73:N74" si="237">SUM(K26:N26)</f>
        <v>76461</v>
      </c>
      <c r="O73" s="82">
        <f>O26</f>
        <v>21320</v>
      </c>
      <c r="P73" s="82">
        <f t="shared" ref="P73" si="238">SUM(O26:P26)</f>
        <v>50810</v>
      </c>
      <c r="Q73" s="82">
        <f t="shared" ref="Q73:Q74" si="239">SUM(O26:Q26)</f>
        <v>75276</v>
      </c>
      <c r="R73" s="87">
        <f t="shared" ref="R73:R74" si="240">SUM(O26:R26)</f>
        <v>100596</v>
      </c>
      <c r="S73" s="82">
        <f>S26</f>
        <v>35381</v>
      </c>
      <c r="T73" s="82">
        <f t="shared" ref="T73" si="241">SUM(S26:T26)</f>
        <v>68065</v>
      </c>
      <c r="U73" s="82">
        <f t="shared" ref="U73:U74" si="242">SUM(S26:U26)</f>
        <v>101333</v>
      </c>
      <c r="V73" s="87">
        <f t="shared" ref="V73:V74" si="243">SUM(S26:V26)</f>
        <v>141800</v>
      </c>
      <c r="W73" s="82">
        <f>W26</f>
        <v>38974</v>
      </c>
      <c r="X73" s="82">
        <f t="shared" ref="X73" si="244">SUM(W26:X26)</f>
        <v>84872</v>
      </c>
      <c r="Y73" s="82">
        <f t="shared" ref="Y73:Y74" si="245">SUM(W26:Y26)</f>
        <v>133118</v>
      </c>
      <c r="Z73" s="87">
        <f t="shared" ref="Z73:Z74" si="246">SUM(W26:Z26)</f>
        <v>180123</v>
      </c>
      <c r="AA73" s="82">
        <f>AA26</f>
        <v>50380</v>
      </c>
    </row>
    <row r="74" spans="1:27">
      <c r="B74" s="92" t="s">
        <v>94</v>
      </c>
      <c r="C74" s="149">
        <f t="shared" ref="C74:C116" si="247">C27</f>
        <v>1185.4449999999999</v>
      </c>
      <c r="D74" s="149">
        <f>SUM(C27:D27)</f>
        <v>2732.9030000000002</v>
      </c>
      <c r="E74" s="149">
        <f>SUM(C27:E27)</f>
        <v>4532.4870000000001</v>
      </c>
      <c r="F74" s="150">
        <f>SUM(C27:F27)</f>
        <v>6188.9480000000003</v>
      </c>
      <c r="G74" s="149">
        <f t="shared" ref="G74:G116" si="248">G27</f>
        <v>1503.5239999999999</v>
      </c>
      <c r="H74" s="149">
        <f t="shared" si="232"/>
        <v>3877.0830000000001</v>
      </c>
      <c r="I74" s="149">
        <f t="shared" si="233"/>
        <v>5601.8150000000005</v>
      </c>
      <c r="J74" s="150">
        <f t="shared" si="234"/>
        <v>7740.0240000000003</v>
      </c>
      <c r="K74" s="149">
        <f t="shared" ref="K74:K116" si="249">K27</f>
        <v>1475.0540000000001</v>
      </c>
      <c r="L74" s="149">
        <f t="shared" si="232"/>
        <v>3867.1950000000002</v>
      </c>
      <c r="M74" s="149">
        <f t="shared" si="236"/>
        <v>5413.7560000000003</v>
      </c>
      <c r="N74" s="150">
        <f t="shared" si="237"/>
        <v>8366.648000000001</v>
      </c>
      <c r="O74" s="149">
        <f t="shared" ref="O74:O116" si="250">O27</f>
        <v>2328.0590000000002</v>
      </c>
      <c r="P74" s="149">
        <f t="shared" si="232"/>
        <v>4677.1499999999996</v>
      </c>
      <c r="Q74" s="149">
        <f t="shared" si="239"/>
        <v>7105.5450000000001</v>
      </c>
      <c r="R74" s="150">
        <f t="shared" si="240"/>
        <v>9137.4449999999997</v>
      </c>
      <c r="S74" s="149">
        <f t="shared" ref="S74:S116" si="251">S27</f>
        <v>2562.6559999999999</v>
      </c>
      <c r="T74" s="149">
        <f t="shared" si="232"/>
        <v>5108.8269999999993</v>
      </c>
      <c r="U74" s="149">
        <f t="shared" si="242"/>
        <v>7937.0301799999997</v>
      </c>
      <c r="V74" s="150">
        <f t="shared" si="243"/>
        <v>10022.963777999999</v>
      </c>
      <c r="W74" s="149">
        <f t="shared" ref="W74:W116" si="252">W27</f>
        <v>2200.024531</v>
      </c>
      <c r="X74" s="149">
        <f t="shared" si="232"/>
        <v>4637.2264240000004</v>
      </c>
      <c r="Y74" s="149">
        <f t="shared" si="245"/>
        <v>7170.2424210000008</v>
      </c>
      <c r="Z74" s="150">
        <f t="shared" si="246"/>
        <v>9671.091421000001</v>
      </c>
      <c r="AA74" s="149">
        <f t="shared" ref="AA74:AA116" si="253">AA27</f>
        <v>2749</v>
      </c>
    </row>
    <row r="75" spans="1:27">
      <c r="B75" s="102" t="s">
        <v>317</v>
      </c>
      <c r="C75" s="154">
        <f t="shared" si="247"/>
        <v>0.12059460834181078</v>
      </c>
      <c r="D75" s="154">
        <f t="shared" ref="D75" si="254">IFERROR(D74/D$73,)</f>
        <v>0.12836557069046503</v>
      </c>
      <c r="E75" s="154">
        <f t="shared" ref="E75" si="255">IFERROR(E74/E$73,)</f>
        <v>0.1377655623100304</v>
      </c>
      <c r="F75" s="155">
        <f t="shared" ref="F75" si="256">IFERROR(F74/F$73,)</f>
        <v>0.13034303525546523</v>
      </c>
      <c r="G75" s="154">
        <f t="shared" si="248"/>
        <v>9.2850243932563442E-2</v>
      </c>
      <c r="H75" s="154">
        <f t="shared" ref="H75" si="257">IFERROR(H74/H$73,)</f>
        <v>0.10269330402076601</v>
      </c>
      <c r="I75" s="154">
        <f t="shared" ref="I75" si="258">IFERROR(I74/I$73,)</f>
        <v>9.5248759759371915E-2</v>
      </c>
      <c r="J75" s="155">
        <f t="shared" ref="J75" si="259">IFERROR(J74/J$73,)</f>
        <v>9.5399208706691482E-2</v>
      </c>
      <c r="K75" s="154">
        <f t="shared" si="249"/>
        <v>6.8834476643800463E-2</v>
      </c>
      <c r="L75" s="154">
        <f t="shared" ref="L75" si="260">IFERROR(L74/L$73,)</f>
        <v>0.10736503336009974</v>
      </c>
      <c r="M75" s="154">
        <f t="shared" ref="M75" si="261">IFERROR(M74/M$73,)</f>
        <v>9.7399266383914648E-2</v>
      </c>
      <c r="N75" s="155">
        <f t="shared" ref="N75" si="262">IFERROR(N74/N$73,)</f>
        <v>0.10942373236028827</v>
      </c>
      <c r="O75" s="154">
        <f t="shared" si="250"/>
        <v>0.10919601313320826</v>
      </c>
      <c r="P75" s="154">
        <f t="shared" ref="P75" si="263">IFERROR(P74/P$73,)</f>
        <v>9.2051761464278681E-2</v>
      </c>
      <c r="Q75" s="154">
        <f t="shared" ref="Q75" si="264">IFERROR(Q74/Q$73,)</f>
        <v>9.4393232902917262E-2</v>
      </c>
      <c r="R75" s="155">
        <f t="shared" ref="R75" si="265">IFERROR(R74/R$73,)</f>
        <v>9.0833084814505541E-2</v>
      </c>
      <c r="S75" s="154">
        <f t="shared" si="251"/>
        <v>7.2430287442412589E-2</v>
      </c>
      <c r="T75" s="154">
        <f t="shared" ref="T75" si="266">IFERROR(T74/T$73,)</f>
        <v>7.5058062146477617E-2</v>
      </c>
      <c r="U75" s="154">
        <f t="shared" ref="U75" si="267">IFERROR(U74/U$73,)</f>
        <v>7.8326213375701892E-2</v>
      </c>
      <c r="V75" s="155">
        <f t="shared" ref="V75" si="268">IFERROR(V74/V$73,)</f>
        <v>7.0683806614950634E-2</v>
      </c>
      <c r="W75" s="154">
        <f t="shared" si="252"/>
        <v>5.6448517755426697E-2</v>
      </c>
      <c r="X75" s="154">
        <f t="shared" ref="X75" si="269">IFERROR(X74/X$73,)</f>
        <v>5.4637883212366865E-2</v>
      </c>
      <c r="Y75" s="154">
        <f t="shared" ref="Y75" si="270">IFERROR(Y74/Y$73,)</f>
        <v>5.3863808207755534E-2</v>
      </c>
      <c r="Z75" s="155">
        <f t="shared" ref="Z75" si="271">IFERROR(Z74/Z$73,)</f>
        <v>5.3691596414672201E-2</v>
      </c>
      <c r="AA75" s="154">
        <f t="shared" si="253"/>
        <v>5.456530369194125E-2</v>
      </c>
    </row>
    <row r="76" spans="1:27">
      <c r="B76" s="93" t="s">
        <v>105</v>
      </c>
      <c r="C76" s="149">
        <f t="shared" si="247"/>
        <v>462.74799999999999</v>
      </c>
      <c r="D76" s="149">
        <f>SUM(C29:D29)</f>
        <v>1019.444</v>
      </c>
      <c r="E76" s="149">
        <f>SUM(C29:E29)</f>
        <v>1430.704</v>
      </c>
      <c r="F76" s="150">
        <f>SUM(C29:F29)</f>
        <v>1528.768</v>
      </c>
      <c r="G76" s="149">
        <f t="shared" si="248"/>
        <v>319.90499999999997</v>
      </c>
      <c r="H76" s="149">
        <f t="shared" si="232"/>
        <v>869.55</v>
      </c>
      <c r="I76" s="149">
        <f>SUM(G29:I29)</f>
        <v>1394.5029999999999</v>
      </c>
      <c r="J76" s="150">
        <f>SUM(G29:J29)</f>
        <v>1923.598</v>
      </c>
      <c r="K76" s="149">
        <f t="shared" si="249"/>
        <v>401.61700000000002</v>
      </c>
      <c r="L76" s="149">
        <f t="shared" si="232"/>
        <v>1053.384</v>
      </c>
      <c r="M76" s="149">
        <f>SUM(K29:M29)</f>
        <v>1537.421</v>
      </c>
      <c r="N76" s="150">
        <f>SUM(K29:N29)</f>
        <v>3115.05</v>
      </c>
      <c r="O76" s="149">
        <f t="shared" si="250"/>
        <v>800.79</v>
      </c>
      <c r="P76" s="149">
        <f t="shared" si="232"/>
        <v>2485.8869999999997</v>
      </c>
      <c r="Q76" s="149">
        <f>SUM(O29:Q29)</f>
        <v>3718.1789999999996</v>
      </c>
      <c r="R76" s="150">
        <f>SUM(O29:R29)</f>
        <v>4700.5929999999998</v>
      </c>
      <c r="S76" s="149">
        <f t="shared" si="251"/>
        <v>1092.835</v>
      </c>
      <c r="T76" s="149">
        <f t="shared" si="232"/>
        <v>2111.2551669999998</v>
      </c>
      <c r="U76" s="149">
        <f>SUM(S29:U29)</f>
        <v>3114.7865839999999</v>
      </c>
      <c r="V76" s="150">
        <f>SUM(S29:V29)</f>
        <v>4429.7771059999995</v>
      </c>
      <c r="W76" s="149">
        <f t="shared" si="252"/>
        <v>2115.6628559999999</v>
      </c>
      <c r="X76" s="149">
        <f t="shared" si="232"/>
        <v>4398.0632540000006</v>
      </c>
      <c r="Y76" s="149">
        <f>SUM(W29:Y29)</f>
        <v>6611.3567690000009</v>
      </c>
      <c r="Z76" s="150">
        <f>SUM(W29:Z29)</f>
        <v>9200.6427690000019</v>
      </c>
      <c r="AA76" s="149">
        <f t="shared" si="253"/>
        <v>2800</v>
      </c>
    </row>
    <row r="77" spans="1:27">
      <c r="B77" s="102" t="s">
        <v>317</v>
      </c>
      <c r="C77" s="154">
        <f t="shared" si="247"/>
        <v>4.7075076297049843E-2</v>
      </c>
      <c r="D77" s="154">
        <f t="shared" ref="D77" si="272">IFERROR(D76/D$73,)</f>
        <v>4.7883701268201032E-2</v>
      </c>
      <c r="E77" s="154">
        <f t="shared" ref="E77" si="273">IFERROR(E76/E$73,)</f>
        <v>4.3486443768996956E-2</v>
      </c>
      <c r="F77" s="155">
        <f t="shared" ref="F77" si="274">IFERROR(F76/F$73,)</f>
        <v>3.2196790362663749E-2</v>
      </c>
      <c r="G77" s="154">
        <f t="shared" si="248"/>
        <v>1.9755758661149876E-2</v>
      </c>
      <c r="H77" s="154">
        <f t="shared" ref="H77" si="275">IFERROR(H76/H$73,)</f>
        <v>2.3031996609630765E-2</v>
      </c>
      <c r="I77" s="154">
        <f t="shared" ref="I77" si="276">IFERROR(I76/I$73,)</f>
        <v>2.3711008169802716E-2</v>
      </c>
      <c r="J77" s="155">
        <f t="shared" ref="J77" si="277">IFERROR(J76/J$73,)</f>
        <v>2.370919354639912E-2</v>
      </c>
      <c r="K77" s="154">
        <f t="shared" si="249"/>
        <v>1.8741751831630037E-2</v>
      </c>
      <c r="L77" s="154">
        <f t="shared" ref="L77" si="278">IFERROR(L76/L$73,)</f>
        <v>2.9245126842839655E-2</v>
      </c>
      <c r="M77" s="154">
        <f t="shared" ref="M77" si="279">IFERROR(M76/M$73,)</f>
        <v>2.7659849746317425E-2</v>
      </c>
      <c r="N77" s="155">
        <f t="shared" ref="N77" si="280">IFERROR(N76/N$73,)</f>
        <v>4.0740377447326087E-2</v>
      </c>
      <c r="O77" s="154">
        <f t="shared" si="250"/>
        <v>3.7560506566604125E-2</v>
      </c>
      <c r="P77" s="154">
        <f t="shared" ref="P77" si="281">IFERROR(P76/P$73,)</f>
        <v>4.8925152529029715E-2</v>
      </c>
      <c r="Q77" s="154">
        <f t="shared" ref="Q77" si="282">IFERROR(Q76/Q$73,)</f>
        <v>4.939395026303204E-2</v>
      </c>
      <c r="R77" s="155">
        <f t="shared" ref="R77" si="283">IFERROR(R76/R$73,)</f>
        <v>4.6727434490436995E-2</v>
      </c>
      <c r="S77" s="154">
        <f t="shared" si="251"/>
        <v>3.0887623300641587E-2</v>
      </c>
      <c r="T77" s="154">
        <f t="shared" ref="T77" si="284">IFERROR(T76/T$73,)</f>
        <v>3.1018220333504737E-2</v>
      </c>
      <c r="U77" s="154">
        <f t="shared" ref="U77" si="285">IFERROR(U76/U$73,)</f>
        <v>3.0738126612258592E-2</v>
      </c>
      <c r="V77" s="155">
        <f t="shared" ref="V77" si="286">IFERROR(V76/V$73,)</f>
        <v>3.1239612877291958E-2</v>
      </c>
      <c r="W77" s="154">
        <f t="shared" si="252"/>
        <v>5.4283954841689332E-2</v>
      </c>
      <c r="X77" s="154">
        <f t="shared" ref="X77" si="287">IFERROR(X76/X$73,)</f>
        <v>5.181995539164861E-2</v>
      </c>
      <c r="Y77" s="154">
        <f t="shared" ref="Y77" si="288">IFERROR(Y76/Y$73,)</f>
        <v>4.9665385364864263E-2</v>
      </c>
      <c r="Z77" s="155">
        <f t="shared" ref="Z77" si="289">IFERROR(Z76/Z$73,)</f>
        <v>5.1079777535350854E-2</v>
      </c>
      <c r="AA77" s="154">
        <f t="shared" si="253"/>
        <v>5.5577610162763004E-2</v>
      </c>
    </row>
    <row r="78" spans="1:27">
      <c r="B78" s="93" t="s">
        <v>108</v>
      </c>
      <c r="C78" s="149">
        <f t="shared" si="247"/>
        <v>238.93</v>
      </c>
      <c r="D78" s="149">
        <f>SUM(C31:D31)</f>
        <v>642.77800000000002</v>
      </c>
      <c r="E78" s="149">
        <f>SUM(C31:E31)</f>
        <v>930.01900000000001</v>
      </c>
      <c r="F78" s="150">
        <f>SUM(C31:F31)</f>
        <v>1347.8890000000001</v>
      </c>
      <c r="G78" s="149">
        <f t="shared" si="248"/>
        <v>674.73800000000006</v>
      </c>
      <c r="H78" s="149">
        <f t="shared" si="232"/>
        <v>1319.1260000000002</v>
      </c>
      <c r="I78" s="149">
        <f>SUM(G31:I31)</f>
        <v>1919.7040000000002</v>
      </c>
      <c r="J78" s="150">
        <f>SUM(G31:J31)</f>
        <v>2343.8130000000001</v>
      </c>
      <c r="K78" s="149">
        <f t="shared" si="249"/>
        <v>267.22399999999999</v>
      </c>
      <c r="L78" s="149">
        <f t="shared" si="232"/>
        <v>388.65800000000002</v>
      </c>
      <c r="M78" s="149">
        <f>SUM(K31:M31)</f>
        <v>589.69100000000003</v>
      </c>
      <c r="N78" s="150">
        <f>SUM(K31:N31)</f>
        <v>840.21800000000007</v>
      </c>
      <c r="O78" s="149">
        <f t="shared" si="250"/>
        <v>799.553</v>
      </c>
      <c r="P78" s="149">
        <f t="shared" si="232"/>
        <v>1653.0630000000001</v>
      </c>
      <c r="Q78" s="149">
        <f>SUM(O31:Q31)</f>
        <v>2007.4760000000001</v>
      </c>
      <c r="R78" s="150">
        <f>SUM(O31:R31)</f>
        <v>4215.0730000000003</v>
      </c>
      <c r="S78" s="149">
        <f t="shared" si="251"/>
        <v>1609.318</v>
      </c>
      <c r="T78" s="149">
        <f t="shared" si="232"/>
        <v>3611.511782</v>
      </c>
      <c r="U78" s="149">
        <f>SUM(S31:U31)</f>
        <v>4723.8017820000005</v>
      </c>
      <c r="V78" s="150">
        <f>SUM(S31:V31)</f>
        <v>5914.1873810000006</v>
      </c>
      <c r="W78" s="149">
        <f t="shared" si="252"/>
        <v>1318.646467</v>
      </c>
      <c r="X78" s="149">
        <f t="shared" si="232"/>
        <v>5021.5207250000003</v>
      </c>
      <c r="Y78" s="149">
        <f>SUM(W31:Y31)</f>
        <v>6487.9409599999999</v>
      </c>
      <c r="Z78" s="150">
        <f>SUM(W31:Z31)</f>
        <v>9029.7379600000004</v>
      </c>
      <c r="AA78" s="149">
        <f t="shared" si="253"/>
        <v>2227</v>
      </c>
    </row>
    <row r="79" spans="1:27">
      <c r="B79" s="102" t="s">
        <v>317</v>
      </c>
      <c r="C79" s="154">
        <f t="shared" si="247"/>
        <v>2.4306205493387589E-2</v>
      </c>
      <c r="D79" s="154">
        <f t="shared" ref="D79" si="290">IFERROR(D78/D$73,)</f>
        <v>3.019154532644434E-2</v>
      </c>
      <c r="E79" s="154">
        <f t="shared" ref="E79" si="291">IFERROR(E78/E$73,)</f>
        <v>2.8268054711246202E-2</v>
      </c>
      <c r="F79" s="155">
        <f t="shared" ref="F79" si="292">IFERROR(F78/F$73,)</f>
        <v>2.8387367844656924E-2</v>
      </c>
      <c r="G79" s="154">
        <f t="shared" si="248"/>
        <v>4.166849873402087E-2</v>
      </c>
      <c r="H79" s="154">
        <f t="shared" ref="H79" si="293">IFERROR(H78/H$73,)</f>
        <v>3.4940032844201947E-2</v>
      </c>
      <c r="I79" s="154">
        <f t="shared" ref="I79" si="294">IFERROR(I78/I$73,)</f>
        <v>3.264110383957794E-2</v>
      </c>
      <c r="J79" s="155">
        <f t="shared" ref="J79" si="295">IFERROR(J78/J$73,)</f>
        <v>2.8888528712114676E-2</v>
      </c>
      <c r="K79" s="154">
        <f t="shared" si="249"/>
        <v>1.2470203929254747E-2</v>
      </c>
      <c r="L79" s="154">
        <f t="shared" ref="L79" si="296">IFERROR(L78/L$73,)</f>
        <v>1.0790321960922489E-2</v>
      </c>
      <c r="M79" s="154">
        <f t="shared" ref="M79" si="297">IFERROR(M78/M$73,)</f>
        <v>1.0609172410651129E-2</v>
      </c>
      <c r="N79" s="155">
        <f t="shared" ref="N79" si="298">IFERROR(N78/N$73,)</f>
        <v>1.0988843985822838E-2</v>
      </c>
      <c r="O79" s="154">
        <f t="shared" si="250"/>
        <v>3.7502485928705441E-2</v>
      </c>
      <c r="P79" s="154">
        <f t="shared" ref="P79" si="299">IFERROR(P78/P$73,)</f>
        <v>3.253420586498721E-2</v>
      </c>
      <c r="Q79" s="154">
        <f t="shared" ref="Q79" si="300">IFERROR(Q78/Q$73,)</f>
        <v>2.6668207662468784E-2</v>
      </c>
      <c r="R79" s="155">
        <f t="shared" ref="R79" si="301">IFERROR(R78/R$73,)</f>
        <v>4.1901000039763013E-2</v>
      </c>
      <c r="S79" s="154">
        <f t="shared" si="251"/>
        <v>4.5485373505553831E-2</v>
      </c>
      <c r="T79" s="154">
        <f t="shared" ref="T79" si="302">IFERROR(T78/T$73,)</f>
        <v>5.3059748505105413E-2</v>
      </c>
      <c r="U79" s="154">
        <f t="shared" ref="U79" si="303">IFERROR(U78/U$73,)</f>
        <v>4.6616618298086512E-2</v>
      </c>
      <c r="V79" s="155">
        <f t="shared" ref="V79" si="304">IFERROR(V78/V$73,)</f>
        <v>4.1707950500705221E-2</v>
      </c>
      <c r="W79" s="154">
        <f t="shared" si="252"/>
        <v>3.3834003874377794E-2</v>
      </c>
      <c r="X79" s="154">
        <f t="shared" ref="X79" si="305">IFERROR(X78/X$73,)</f>
        <v>5.916581116269206E-2</v>
      </c>
      <c r="Y79" s="154">
        <f t="shared" ref="Y79" si="306">IFERROR(Y78/Y$73,)</f>
        <v>4.8738269505250981E-2</v>
      </c>
      <c r="Z79" s="155">
        <f t="shared" ref="Z79" si="307">IFERROR(Z78/Z$73,)</f>
        <v>5.0130954736485628E-2</v>
      </c>
      <c r="AA79" s="154">
        <f t="shared" si="253"/>
        <v>4.4204049225883287E-2</v>
      </c>
    </row>
    <row r="80" spans="1:27">
      <c r="B80" s="94" t="s">
        <v>303</v>
      </c>
      <c r="C80" s="77">
        <f t="shared" si="247"/>
        <v>425.714</v>
      </c>
      <c r="D80" s="77">
        <f>SUM(C33:D33)</f>
        <v>748.52499999999998</v>
      </c>
      <c r="E80" s="77">
        <f>SUM(C33:E33)</f>
        <v>1073.7280000000001</v>
      </c>
      <c r="F80" s="89">
        <f>SUM(C33:F33)</f>
        <v>1647.855</v>
      </c>
      <c r="G80" s="77">
        <f t="shared" si="248"/>
        <v>630.08699999999999</v>
      </c>
      <c r="H80" s="77">
        <f t="shared" si="232"/>
        <v>1374.3789999999999</v>
      </c>
      <c r="I80" s="77">
        <f>SUM(G33:I33)</f>
        <v>1933.567</v>
      </c>
      <c r="J80" s="89">
        <f>SUM(G33:J33)</f>
        <v>2540.9120000000003</v>
      </c>
      <c r="K80" s="77">
        <f t="shared" si="249"/>
        <v>510.42599999999999</v>
      </c>
      <c r="L80" s="77">
        <f t="shared" si="232"/>
        <v>1110.961</v>
      </c>
      <c r="M80" s="77">
        <f>SUM(K33:M33)</f>
        <v>1691.3980000000001</v>
      </c>
      <c r="N80" s="89">
        <f>SUM(K33:N33)</f>
        <v>2825.7939999999999</v>
      </c>
      <c r="O80" s="77">
        <f t="shared" si="250"/>
        <v>523.947</v>
      </c>
      <c r="P80" s="77">
        <f t="shared" si="232"/>
        <v>985.80500000000006</v>
      </c>
      <c r="Q80" s="77">
        <f>SUM(O33:Q33)</f>
        <v>1496.047</v>
      </c>
      <c r="R80" s="89">
        <f>SUM(O33:R33)</f>
        <v>2264.7820000000002</v>
      </c>
      <c r="S80" s="77">
        <f t="shared" si="251"/>
        <v>949.16200000000003</v>
      </c>
      <c r="T80" s="77">
        <f t="shared" si="232"/>
        <v>1957.1427630000001</v>
      </c>
      <c r="U80" s="77">
        <f>SUM(S33:U33)</f>
        <v>3085.7977499999997</v>
      </c>
      <c r="V80" s="89">
        <f>SUM(S33:V33)</f>
        <v>6676.4098190000004</v>
      </c>
      <c r="W80" s="77">
        <f t="shared" si="252"/>
        <v>1768.3492180000001</v>
      </c>
      <c r="X80" s="77">
        <f t="shared" si="232"/>
        <v>2811.6062659999998</v>
      </c>
      <c r="Y80" s="77">
        <f>SUM(W33:Y33)</f>
        <v>4792.3496189999996</v>
      </c>
      <c r="Z80" s="89">
        <f>SUM(W33:Z33)</f>
        <v>7499.3386190000001</v>
      </c>
      <c r="AA80" s="77">
        <f t="shared" si="253"/>
        <v>1695</v>
      </c>
    </row>
    <row r="81" spans="2:27">
      <c r="B81" s="103" t="s">
        <v>316</v>
      </c>
      <c r="C81" s="105">
        <f t="shared" si="247"/>
        <v>4.3307629704984738E-2</v>
      </c>
      <c r="D81" s="105">
        <f t="shared" ref="D81" si="308">IFERROR(D80/D$73,)</f>
        <v>3.5158525129168623E-2</v>
      </c>
      <c r="E81" s="105">
        <f t="shared" ref="E81" si="309">IFERROR(E80/E$73,)</f>
        <v>3.2636109422492406E-2</v>
      </c>
      <c r="F81" s="106">
        <f t="shared" ref="F81" si="310">IFERROR(F80/F$73,)</f>
        <v>3.4704835516616822E-2</v>
      </c>
      <c r="G81" s="105">
        <f t="shared" si="248"/>
        <v>3.8911072685728396E-2</v>
      </c>
      <c r="H81" s="105">
        <f t="shared" ref="H81" si="311">IFERROR(H80/H$73,)</f>
        <v>3.6403533400434389E-2</v>
      </c>
      <c r="I81" s="105">
        <f t="shared" ref="I81" si="312">IFERROR(I80/I$73,)</f>
        <v>3.2876819149088195E-2</v>
      </c>
      <c r="J81" s="106">
        <f t="shared" ref="J81" si="313">IFERROR(J80/J$73,)</f>
        <v>3.1317860796469997E-2</v>
      </c>
      <c r="K81" s="105">
        <f t="shared" si="249"/>
        <v>2.3819403611927761E-2</v>
      </c>
      <c r="L81" s="105">
        <f t="shared" ref="L81" si="314">IFERROR(L80/L$73,)</f>
        <v>3.084363856148184E-2</v>
      </c>
      <c r="M81" s="105">
        <f t="shared" ref="M81" si="315">IFERROR(M80/M$73,)</f>
        <v>3.0430060823432099E-2</v>
      </c>
      <c r="N81" s="106">
        <f t="shared" ref="N81" si="316">IFERROR(N80/N$73,)</f>
        <v>3.6957324649167546E-2</v>
      </c>
      <c r="O81" s="105">
        <f t="shared" si="250"/>
        <v>2.4575375234521576E-2</v>
      </c>
      <c r="P81" s="105">
        <f t="shared" ref="P81" si="317">IFERROR(P80/P$73,)</f>
        <v>1.9401790986026374E-2</v>
      </c>
      <c r="Q81" s="105">
        <f t="shared" ref="Q81" si="318">IFERROR(Q80/Q$73,)</f>
        <v>1.9874156437642808E-2</v>
      </c>
      <c r="R81" s="106">
        <f t="shared" ref="R81" si="319">IFERROR(R80/R$73,)</f>
        <v>2.2513638713268919E-2</v>
      </c>
      <c r="S81" s="105">
        <f t="shared" si="251"/>
        <v>2.6826884486023574E-2</v>
      </c>
      <c r="T81" s="105">
        <f t="shared" ref="T81" si="320">IFERROR(T80/T$73,)</f>
        <v>2.8754025754793213E-2</v>
      </c>
      <c r="U81" s="105">
        <f t="shared" ref="U81" si="321">IFERROR(U80/U$73,)</f>
        <v>3.0452051651485693E-2</v>
      </c>
      <c r="V81" s="106">
        <f t="shared" ref="V81" si="322">IFERROR(V80/V$73,)</f>
        <v>4.7083285042313121E-2</v>
      </c>
      <c r="W81" s="105">
        <f t="shared" si="252"/>
        <v>4.5372535998357881E-2</v>
      </c>
      <c r="X81" s="105">
        <f t="shared" ref="X81" si="323">IFERROR(X80/X$73,)</f>
        <v>3.3127607055330376E-2</v>
      </c>
      <c r="Y81" s="105">
        <f t="shared" ref="Y81" si="324">IFERROR(Y80/Y$73,)</f>
        <v>3.6000763375351193E-2</v>
      </c>
      <c r="Z81" s="106">
        <f t="shared" ref="Z81" si="325">IFERROR(Z80/Z$73,)</f>
        <v>4.1634542057371909E-2</v>
      </c>
      <c r="AA81" s="105">
        <f t="shared" si="253"/>
        <v>3.3644303294958315E-2</v>
      </c>
    </row>
    <row r="82" spans="2:27">
      <c r="B82" s="94" t="s">
        <v>294</v>
      </c>
      <c r="C82" s="77">
        <f t="shared" si="247"/>
        <v>382.60899999999998</v>
      </c>
      <c r="D82" s="77">
        <f>SUM(C35:D35)</f>
        <v>729.745</v>
      </c>
      <c r="E82" s="77">
        <f>SUM(C35:E35)</f>
        <v>1068.0450000000001</v>
      </c>
      <c r="F82" s="89">
        <f>SUM(C35:F35)</f>
        <v>1599.3980000000001</v>
      </c>
      <c r="G82" s="77">
        <f t="shared" si="248"/>
        <v>399.54300000000001</v>
      </c>
      <c r="H82" s="77">
        <f t="shared" si="232"/>
        <v>1113.3130000000001</v>
      </c>
      <c r="I82" s="77">
        <f>SUM(G35:I35)</f>
        <v>1458.63</v>
      </c>
      <c r="J82" s="89">
        <f>SUM(G35:J35)</f>
        <v>1908.2040000000002</v>
      </c>
      <c r="K82" s="77">
        <f t="shared" si="249"/>
        <v>226.07599999999999</v>
      </c>
      <c r="L82" s="77">
        <f t="shared" si="232"/>
        <v>515.05600000000004</v>
      </c>
      <c r="M82" s="77">
        <f>SUM(K35:M35)</f>
        <v>696.52200000000005</v>
      </c>
      <c r="N82" s="89">
        <f>SUM(K35:N35)</f>
        <v>926.50200000000007</v>
      </c>
      <c r="O82" s="77">
        <f t="shared" si="250"/>
        <v>186.137</v>
      </c>
      <c r="P82" s="77">
        <f t="shared" si="232"/>
        <v>467.37599999999998</v>
      </c>
      <c r="Q82" s="77">
        <f>SUM(O35:Q35)</f>
        <v>636.98699999999997</v>
      </c>
      <c r="R82" s="89">
        <f>SUM(O35:R35)</f>
        <v>714.71399999999994</v>
      </c>
      <c r="S82" s="77">
        <f t="shared" si="251"/>
        <v>1687.354</v>
      </c>
      <c r="T82" s="77">
        <f t="shared" si="232"/>
        <v>2691.9794449999999</v>
      </c>
      <c r="U82" s="77">
        <f>SUM(S35:U35)</f>
        <v>3179.6627800000001</v>
      </c>
      <c r="V82" s="89">
        <f>SUM(S35:V35)</f>
        <v>3826.2594980000003</v>
      </c>
      <c r="W82" s="77">
        <f t="shared" si="252"/>
        <v>578.01816399999996</v>
      </c>
      <c r="X82" s="77">
        <f t="shared" si="232"/>
        <v>1326.2437829999999</v>
      </c>
      <c r="Y82" s="77">
        <f>SUM(W35:Y35)</f>
        <v>2339.7015969999998</v>
      </c>
      <c r="Z82" s="89">
        <f>SUM(W35:Z35)</f>
        <v>3195.5285969999995</v>
      </c>
      <c r="AA82" s="77">
        <f t="shared" si="253"/>
        <v>800</v>
      </c>
    </row>
    <row r="83" spans="2:27">
      <c r="B83" s="103" t="s">
        <v>316</v>
      </c>
      <c r="C83" s="105">
        <f t="shared" si="247"/>
        <v>3.8922583926754829E-2</v>
      </c>
      <c r="D83" s="105">
        <f t="shared" ref="D83" si="326">IFERROR(D82/D$73,)</f>
        <v>3.427642085486144E-2</v>
      </c>
      <c r="E83" s="105">
        <f t="shared" ref="E83" si="327">IFERROR(E82/E$73,)</f>
        <v>3.2463373860182373E-2</v>
      </c>
      <c r="F83" s="106">
        <f t="shared" ref="F83" si="328">IFERROR(F82/F$73,)</f>
        <v>3.368430141948528E-2</v>
      </c>
      <c r="G83" s="105">
        <f t="shared" si="248"/>
        <v>2.4673809670845426E-2</v>
      </c>
      <c r="H83" s="105">
        <f t="shared" ref="H83" si="329">IFERROR(H82/H$73,)</f>
        <v>2.9488610478359913E-2</v>
      </c>
      <c r="I83" s="105">
        <f t="shared" ref="I83" si="330">IFERROR(I82/I$73,)</f>
        <v>2.4801372135247711E-2</v>
      </c>
      <c r="J83" s="106">
        <f t="shared" ref="J83" si="331">IFERROR(J82/J$73,)</f>
        <v>2.3519455708527974E-2</v>
      </c>
      <c r="K83" s="105">
        <f t="shared" si="249"/>
        <v>1.0550002333286667E-2</v>
      </c>
      <c r="L83" s="105">
        <f t="shared" ref="L83" si="332">IFERROR(L82/L$73,)</f>
        <v>1.4299512856817289E-2</v>
      </c>
      <c r="M83" s="105">
        <f t="shared" ref="M83" si="333">IFERROR(M82/M$73,)</f>
        <v>1.2531176473460755E-2</v>
      </c>
      <c r="N83" s="106">
        <f t="shared" ref="N83" si="334">IFERROR(N82/N$73,)</f>
        <v>1.2117314709459726E-2</v>
      </c>
      <c r="O83" s="105">
        <f t="shared" si="250"/>
        <v>8.7306285178236406E-3</v>
      </c>
      <c r="P83" s="105">
        <f t="shared" ref="P83" si="335">IFERROR(P82/P$73,)</f>
        <v>9.1985042314505008E-3</v>
      </c>
      <c r="Q83" s="105">
        <f t="shared" ref="Q83" si="336">IFERROR(Q82/Q$73,)</f>
        <v>8.4620197672564956E-3</v>
      </c>
      <c r="R83" s="106">
        <f t="shared" ref="R83" si="337">IFERROR(R82/R$73,)</f>
        <v>7.104795419300966E-3</v>
      </c>
      <c r="S83" s="105">
        <f t="shared" si="251"/>
        <v>4.7690964076764368E-2</v>
      </c>
      <c r="T83" s="105">
        <f t="shared" ref="T83" si="338">IFERROR(T82/T$73,)</f>
        <v>3.9550127745537351E-2</v>
      </c>
      <c r="U83" s="105">
        <f t="shared" ref="U83" si="339">IFERROR(U82/U$73,)</f>
        <v>3.1378354336691901E-2</v>
      </c>
      <c r="V83" s="106">
        <f t="shared" ref="V83" si="340">IFERROR(V82/V$73,)</f>
        <v>2.6983494344146687E-2</v>
      </c>
      <c r="W83" s="105">
        <f t="shared" si="252"/>
        <v>1.4830865807974545E-2</v>
      </c>
      <c r="X83" s="105">
        <f t="shared" ref="X83" si="341">IFERROR(X82/X$73,)</f>
        <v>1.5626399554623433E-2</v>
      </c>
      <c r="Y83" s="105">
        <f t="shared" ref="Y83" si="342">IFERROR(Y82/Y$73,)</f>
        <v>1.7576147455640859E-2</v>
      </c>
      <c r="Z83" s="106">
        <f t="shared" ref="Z83" si="343">IFERROR(Z82/Z$73,)</f>
        <v>1.7740813760596923E-2</v>
      </c>
      <c r="AA83" s="105">
        <f t="shared" si="253"/>
        <v>1.5879317189360857E-2</v>
      </c>
    </row>
    <row r="84" spans="2:27">
      <c r="B84" s="94" t="s">
        <v>102</v>
      </c>
      <c r="C84" s="77">
        <f t="shared" si="247"/>
        <v>118.205</v>
      </c>
      <c r="D84" s="77">
        <f>SUM(C37:D37)</f>
        <v>231.04300000000001</v>
      </c>
      <c r="E84" s="77">
        <f>SUM(C37:E37)</f>
        <v>348.71000000000004</v>
      </c>
      <c r="F84" s="89">
        <f>SUM(C37:F37)</f>
        <v>472.65400000000005</v>
      </c>
      <c r="G84" s="77">
        <f t="shared" si="248"/>
        <v>163.857</v>
      </c>
      <c r="H84" s="77">
        <f t="shared" si="232"/>
        <v>350.31100000000004</v>
      </c>
      <c r="I84" s="77">
        <f>SUM(G37:I37)</f>
        <v>527.04600000000005</v>
      </c>
      <c r="J84" s="89">
        <f>SUM(G37:J37)</f>
        <v>665.14400000000001</v>
      </c>
      <c r="K84" s="77">
        <f t="shared" si="249"/>
        <v>183.422</v>
      </c>
      <c r="L84" s="77">
        <f t="shared" si="232"/>
        <v>368.64</v>
      </c>
      <c r="M84" s="77">
        <f>SUM(K37:M37)</f>
        <v>539.26499999999999</v>
      </c>
      <c r="N84" s="89">
        <f>SUM(K37:N37)</f>
        <v>739.63799999999992</v>
      </c>
      <c r="O84" s="77">
        <f t="shared" si="250"/>
        <v>211.79900000000001</v>
      </c>
      <c r="P84" s="77">
        <f t="shared" si="232"/>
        <v>445.80700000000002</v>
      </c>
      <c r="Q84" s="77">
        <f>SUM(O37:Q37)</f>
        <v>693.23800000000006</v>
      </c>
      <c r="R84" s="89">
        <f>SUM(O37:R37)</f>
        <v>956.85200000000009</v>
      </c>
      <c r="S84" s="77">
        <f t="shared" si="251"/>
        <v>372.00599999999997</v>
      </c>
      <c r="T84" s="77">
        <f t="shared" si="232"/>
        <v>747.75356199999999</v>
      </c>
      <c r="U84" s="77">
        <f>SUM(S37:U37)</f>
        <v>1027.284373</v>
      </c>
      <c r="V84" s="89">
        <f>SUM(S37:V37)</f>
        <v>1430.150449</v>
      </c>
      <c r="W84" s="77">
        <f t="shared" si="252"/>
        <v>437.11958600000003</v>
      </c>
      <c r="X84" s="77">
        <f t="shared" si="232"/>
        <v>906.62997600000006</v>
      </c>
      <c r="Y84" s="77">
        <f>SUM(W37:Y37)</f>
        <v>1424.3948209999999</v>
      </c>
      <c r="Z84" s="89">
        <f>SUM(W37:Z37)</f>
        <v>1972.4728209999998</v>
      </c>
      <c r="AA84" s="77">
        <f t="shared" si="253"/>
        <v>572</v>
      </c>
    </row>
    <row r="85" spans="2:27">
      <c r="B85" s="103" t="s">
        <v>316</v>
      </c>
      <c r="C85" s="105">
        <f t="shared" si="247"/>
        <v>1.2024923702950153E-2</v>
      </c>
      <c r="D85" s="105">
        <f t="shared" ref="D85" si="344">IFERROR(D84/D$73,)</f>
        <v>1.0852184124001879E-2</v>
      </c>
      <c r="E85" s="105">
        <f t="shared" ref="E85" si="345">IFERROR(E84/E$73,)</f>
        <v>1.0599088145896657E-2</v>
      </c>
      <c r="F85" s="106">
        <f t="shared" ref="F85" si="346">IFERROR(F84/F$73,)</f>
        <v>9.9543827134493078E-3</v>
      </c>
      <c r="G85" s="105">
        <f t="shared" si="248"/>
        <v>1.0119002037917617E-2</v>
      </c>
      <c r="H85" s="105">
        <f t="shared" ref="H85" si="347">IFERROR(H84/H$73,)</f>
        <v>9.2787784075859525E-3</v>
      </c>
      <c r="I85" s="105">
        <f t="shared" ref="I85" si="348">IFERROR(I84/I$73,)</f>
        <v>8.961466566842699E-3</v>
      </c>
      <c r="J85" s="106">
        <f t="shared" ref="J85" si="349">IFERROR(J84/J$73,)</f>
        <v>8.1981930903578075E-3</v>
      </c>
      <c r="K85" s="105">
        <f t="shared" si="249"/>
        <v>8.5595221428904755E-3</v>
      </c>
      <c r="L85" s="105">
        <f t="shared" ref="L85" si="350">IFERROR(L84/L$73,)</f>
        <v>1.023456171666212E-2</v>
      </c>
      <c r="M85" s="105">
        <f t="shared" ref="M85" si="351">IFERROR(M84/M$73,)</f>
        <v>9.7019546847921714E-3</v>
      </c>
      <c r="N85" s="106">
        <f t="shared" ref="N85" si="352">IFERROR(N84/N$73,)</f>
        <v>9.6734021265743302E-3</v>
      </c>
      <c r="O85" s="105">
        <f t="shared" si="250"/>
        <v>9.9342870544090068E-3</v>
      </c>
      <c r="P85" s="105">
        <f t="shared" ref="P85" si="353">IFERROR(P84/P$73,)</f>
        <v>8.7740011808699076E-3</v>
      </c>
      <c r="Q85" s="105">
        <f t="shared" ref="Q85" si="354">IFERROR(Q84/Q$73,)</f>
        <v>9.2092831712630857E-3</v>
      </c>
      <c r="R85" s="106">
        <f t="shared" ref="R85" si="355">IFERROR(R84/R$73,)</f>
        <v>9.511829496202634E-3</v>
      </c>
      <c r="S85" s="105">
        <f t="shared" si="251"/>
        <v>1.0514287329357564E-2</v>
      </c>
      <c r="T85" s="105">
        <f t="shared" ref="T85" si="356">IFERROR(T84/T$73,)</f>
        <v>1.0985874707999705E-2</v>
      </c>
      <c r="U85" s="105">
        <f t="shared" ref="U85" si="357">IFERROR(U84/U$73,)</f>
        <v>1.0137708081276583E-2</v>
      </c>
      <c r="V85" s="106">
        <f t="shared" ref="V85" si="358">IFERROR(V84/V$73,)</f>
        <v>1.0085687228490832E-2</v>
      </c>
      <c r="W85" s="105">
        <f t="shared" si="252"/>
        <v>1.1215671627238672E-2</v>
      </c>
      <c r="X85" s="105">
        <f t="shared" ref="X85" si="359">IFERROR(X84/X$73,)</f>
        <v>1.0682321330945424E-2</v>
      </c>
      <c r="Y85" s="105">
        <f t="shared" ref="Y85" si="360">IFERROR(Y84/Y$73,)</f>
        <v>1.0700242048408179E-2</v>
      </c>
      <c r="Z85" s="106">
        <f t="shared" ref="Z85" si="361">IFERROR(Z84/Z$73,)</f>
        <v>1.095069936099221E-2</v>
      </c>
      <c r="AA85" s="105">
        <f t="shared" si="253"/>
        <v>1.1353711790393014E-2</v>
      </c>
    </row>
    <row r="86" spans="2:27">
      <c r="B86" s="94" t="s">
        <v>99</v>
      </c>
      <c r="C86" s="77">
        <f t="shared" si="247"/>
        <v>128.41</v>
      </c>
      <c r="D86" s="77">
        <f>SUM(C39:D39)</f>
        <v>312.09100000000001</v>
      </c>
      <c r="E86" s="77">
        <f>SUM(C39:E39)</f>
        <v>472.35</v>
      </c>
      <c r="F86" s="89">
        <f>SUM(C39:F39)</f>
        <v>664.06700000000001</v>
      </c>
      <c r="G86" s="77">
        <f t="shared" si="248"/>
        <v>206.15600000000001</v>
      </c>
      <c r="H86" s="77">
        <f t="shared" si="232"/>
        <v>444.096</v>
      </c>
      <c r="I86" s="77">
        <f>SUM(G39:I39)</f>
        <v>683.39499999999998</v>
      </c>
      <c r="J86" s="89">
        <f>SUM(G39:J39)</f>
        <v>910.00299999999993</v>
      </c>
      <c r="K86" s="77">
        <f t="shared" si="249"/>
        <v>213.88800000000001</v>
      </c>
      <c r="L86" s="77">
        <f t="shared" si="232"/>
        <v>406.45600000000002</v>
      </c>
      <c r="M86" s="77">
        <f>SUM(K39:M39)</f>
        <v>638.81100000000004</v>
      </c>
      <c r="N86" s="89">
        <f>SUM(K39:N39)</f>
        <v>840.827</v>
      </c>
      <c r="O86" s="77">
        <f t="shared" si="250"/>
        <v>189.59700000000001</v>
      </c>
      <c r="P86" s="77">
        <f t="shared" si="232"/>
        <v>502.95000000000005</v>
      </c>
      <c r="Q86" s="77">
        <f>SUM(O39:Q39)</f>
        <v>787.625</v>
      </c>
      <c r="R86" s="89">
        <f>SUM(O39:R39)</f>
        <v>1084.4470000000001</v>
      </c>
      <c r="S86" s="77">
        <f t="shared" si="251"/>
        <v>454.86599999999999</v>
      </c>
      <c r="T86" s="77">
        <f t="shared" si="232"/>
        <v>721.74998600000004</v>
      </c>
      <c r="U86" s="77">
        <f>SUM(S39:U39)</f>
        <v>1062.000528</v>
      </c>
      <c r="V86" s="89">
        <f>SUM(S39:V39)</f>
        <v>1591.4305330000002</v>
      </c>
      <c r="W86" s="77">
        <f t="shared" si="252"/>
        <v>233.44264999999999</v>
      </c>
      <c r="X86" s="77">
        <f t="shared" si="232"/>
        <v>538.74420599999996</v>
      </c>
      <c r="Y86" s="77">
        <f>SUM(W39:Y39)</f>
        <v>887.63666699999999</v>
      </c>
      <c r="Z86" s="89">
        <f>SUM(W39:Z39)</f>
        <v>1434.3596669999999</v>
      </c>
      <c r="AA86" s="77">
        <f t="shared" si="253"/>
        <v>279</v>
      </c>
    </row>
    <row r="87" spans="2:27">
      <c r="B87" s="103" t="s">
        <v>316</v>
      </c>
      <c r="C87" s="105">
        <f t="shared" si="247"/>
        <v>1.3063072227873855E-2</v>
      </c>
      <c r="D87" s="105">
        <f t="shared" ref="D87" si="362">IFERROR(D86/D$73,)</f>
        <v>1.4659041803663692E-2</v>
      </c>
      <c r="E87" s="105">
        <f t="shared" ref="E87" si="363">IFERROR(E86/E$73,)</f>
        <v>1.4357142857142858E-2</v>
      </c>
      <c r="F87" s="106">
        <f t="shared" ref="F87" si="364">IFERROR(F86/F$73,)</f>
        <v>1.3985657722926583E-2</v>
      </c>
      <c r="G87" s="105">
        <f t="shared" si="248"/>
        <v>1.2731180139566478E-2</v>
      </c>
      <c r="H87" s="105">
        <f t="shared" ref="H87" si="365">IFERROR(H86/H$73,)</f>
        <v>1.176288605180908E-2</v>
      </c>
      <c r="I87" s="105">
        <f t="shared" ref="I87" si="366">IFERROR(I86/I$73,)</f>
        <v>1.1619899296166683E-2</v>
      </c>
      <c r="J87" s="106">
        <f t="shared" ref="J87" si="367">IFERROR(J86/J$73,)</f>
        <v>1.1216188234134075E-2</v>
      </c>
      <c r="K87" s="105">
        <f t="shared" si="249"/>
        <v>9.9812403751924957E-3</v>
      </c>
      <c r="L87" s="105">
        <f t="shared" ref="L87" si="368">IFERROR(L86/L$73,)</f>
        <v>1.1284448288594887E-2</v>
      </c>
      <c r="M87" s="105">
        <f t="shared" ref="M87" si="369">IFERROR(M86/M$73,)</f>
        <v>1.1492893798312096E-2</v>
      </c>
      <c r="N87" s="106">
        <f t="shared" ref="N87" si="370">IFERROR(N86/N$73,)</f>
        <v>1.0996808830645688E-2</v>
      </c>
      <c r="O87" s="105">
        <f t="shared" si="250"/>
        <v>8.8929174484052541E-3</v>
      </c>
      <c r="P87" s="105">
        <f t="shared" ref="P87" si="371">IFERROR(P86/P$73,)</f>
        <v>9.8986419996063783E-3</v>
      </c>
      <c r="Q87" s="105">
        <f t="shared" ref="Q87" si="372">IFERROR(Q86/Q$73,)</f>
        <v>1.0463162229661512E-2</v>
      </c>
      <c r="R87" s="106">
        <f t="shared" ref="R87" si="373">IFERROR(R86/R$73,)</f>
        <v>1.0780219889458827E-2</v>
      </c>
      <c r="S87" s="105">
        <f t="shared" si="251"/>
        <v>1.2856222266188067E-2</v>
      </c>
      <c r="T87" s="105">
        <f t="shared" ref="T87" si="374">IFERROR(T86/T$73,)</f>
        <v>1.0603834364210682E-2</v>
      </c>
      <c r="U87" s="105">
        <f t="shared" ref="U87" si="375">IFERROR(U86/U$73,)</f>
        <v>1.0480302843101457E-2</v>
      </c>
      <c r="V87" s="106">
        <f t="shared" ref="V87" si="376">IFERROR(V86/V$73,)</f>
        <v>1.1223064407616362E-2</v>
      </c>
      <c r="W87" s="105">
        <f t="shared" si="252"/>
        <v>5.9897021090983731E-3</v>
      </c>
      <c r="X87" s="105">
        <f t="shared" ref="X87" si="377">IFERROR(X86/X$73,)</f>
        <v>6.3477260580639076E-3</v>
      </c>
      <c r="Y87" s="105">
        <f t="shared" ref="Y87" si="378">IFERROR(Y86/Y$73,)</f>
        <v>6.6680438933878214E-3</v>
      </c>
      <c r="Z87" s="106">
        <f t="shared" ref="Z87" si="379">IFERROR(Z86/Z$73,)</f>
        <v>7.9632232807581478E-3</v>
      </c>
      <c r="AA87" s="105">
        <f t="shared" si="253"/>
        <v>5.5379118697895992E-3</v>
      </c>
    </row>
    <row r="88" spans="2:27">
      <c r="B88" s="94" t="s">
        <v>306</v>
      </c>
      <c r="C88" s="77">
        <f t="shared" si="247"/>
        <v>108.063</v>
      </c>
      <c r="D88" s="77">
        <f>SUM(C41:D41)</f>
        <v>210.745</v>
      </c>
      <c r="E88" s="77">
        <f>SUM(C41:E41)</f>
        <v>445.47900000000004</v>
      </c>
      <c r="F88" s="89">
        <f>SUM(C41:F41)</f>
        <v>707.80200000000002</v>
      </c>
      <c r="G88" s="77">
        <f t="shared" si="248"/>
        <v>97.972999999999999</v>
      </c>
      <c r="H88" s="77">
        <f t="shared" si="232"/>
        <v>351.976</v>
      </c>
      <c r="I88" s="77">
        <f>SUM(G41:I41)</f>
        <v>536.09699999999998</v>
      </c>
      <c r="J88" s="89">
        <f>SUM(G41:J41)</f>
        <v>706.80700000000002</v>
      </c>
      <c r="K88" s="77">
        <f t="shared" si="249"/>
        <v>92.710999999999999</v>
      </c>
      <c r="L88" s="77">
        <f t="shared" si="232"/>
        <v>169.142</v>
      </c>
      <c r="M88" s="77">
        <f>SUM(K41:M41)</f>
        <v>337.76099999999997</v>
      </c>
      <c r="N88" s="89">
        <f>SUM(K41:N41)</f>
        <v>537.25800000000004</v>
      </c>
      <c r="O88" s="77">
        <f t="shared" si="250"/>
        <v>42.658999999999999</v>
      </c>
      <c r="P88" s="77">
        <f t="shared" si="232"/>
        <v>237.08599999999998</v>
      </c>
      <c r="Q88" s="77">
        <f>SUM(O41:Q41)</f>
        <v>352.67499999999995</v>
      </c>
      <c r="R88" s="89">
        <f>SUM(O41:R41)</f>
        <v>513.2639999999999</v>
      </c>
      <c r="S88" s="77">
        <f t="shared" si="251"/>
        <v>203.87299999999999</v>
      </c>
      <c r="T88" s="77">
        <f t="shared" si="232"/>
        <v>436.73104599999999</v>
      </c>
      <c r="U88" s="77">
        <f>SUM(S41:U41)</f>
        <v>718.03424199999995</v>
      </c>
      <c r="V88" s="89">
        <f>SUM(S41:V41)</f>
        <v>1159.752673</v>
      </c>
      <c r="W88" s="77">
        <f t="shared" si="252"/>
        <v>64.267548000000005</v>
      </c>
      <c r="X88" s="77">
        <f t="shared" si="232"/>
        <v>383.239011</v>
      </c>
      <c r="Y88" s="77">
        <f>SUM(W41:Y41)</f>
        <v>677.75857299999996</v>
      </c>
      <c r="Z88" s="89">
        <f>SUM(W41:Z41)</f>
        <v>1046.0455729999999</v>
      </c>
      <c r="AA88" s="77">
        <f t="shared" si="253"/>
        <v>132</v>
      </c>
    </row>
    <row r="89" spans="2:27">
      <c r="B89" s="103" t="s">
        <v>316</v>
      </c>
      <c r="C89" s="105">
        <f t="shared" si="247"/>
        <v>1.0993184130213631E-2</v>
      </c>
      <c r="D89" s="105">
        <f t="shared" ref="D89" si="380">IFERROR(D88/D$73,)</f>
        <v>9.8987787693752931E-3</v>
      </c>
      <c r="E89" s="105">
        <f t="shared" ref="E89" si="381">IFERROR(E88/E$73,)</f>
        <v>1.3540395136778117E-2</v>
      </c>
      <c r="F89" s="106">
        <f t="shared" ref="F89" si="382">IFERROR(F88/F$73,)</f>
        <v>1.4906743608104124E-2</v>
      </c>
      <c r="G89" s="105">
        <f t="shared" si="248"/>
        <v>6.05033038967455E-3</v>
      </c>
      <c r="H89" s="105">
        <f t="shared" ref="H89" si="383">IFERROR(H88/H$73,)</f>
        <v>9.3228796948667692E-3</v>
      </c>
      <c r="I89" s="105">
        <f t="shared" ref="I89" si="384">IFERROR(I88/I$73,)</f>
        <v>9.1153624960338756E-3</v>
      </c>
      <c r="J89" s="106">
        <f t="shared" ref="J89" si="385">IFERROR(J88/J$73,)</f>
        <v>8.7117079363514226E-3</v>
      </c>
      <c r="K89" s="105">
        <f t="shared" si="249"/>
        <v>4.3264268047972371E-3</v>
      </c>
      <c r="L89" s="105">
        <f t="shared" ref="L89" si="386">IFERROR(L88/L$73,)</f>
        <v>4.6958936574426659E-3</v>
      </c>
      <c r="M89" s="105">
        <f t="shared" ref="M89" si="387">IFERROR(M88/M$73,)</f>
        <v>6.0766819954754872E-3</v>
      </c>
      <c r="N89" s="106">
        <f t="shared" ref="N89" si="388">IFERROR(N88/N$73,)</f>
        <v>7.0265625613057641E-3</v>
      </c>
      <c r="O89" s="105">
        <f t="shared" si="250"/>
        <v>2.000891181988743E-3</v>
      </c>
      <c r="P89" s="105">
        <f t="shared" ref="P89" si="389">IFERROR(P88/P$73,)</f>
        <v>4.6661287148199171E-3</v>
      </c>
      <c r="Q89" s="105">
        <f t="shared" ref="Q89" si="390">IFERROR(Q88/Q$73,)</f>
        <v>4.685092194059195E-3</v>
      </c>
      <c r="R89" s="106">
        <f t="shared" ref="R89" si="391">IFERROR(R88/R$73,)</f>
        <v>5.1022307049982093E-3</v>
      </c>
      <c r="S89" s="105">
        <f t="shared" si="251"/>
        <v>5.7622170091291931E-3</v>
      </c>
      <c r="T89" s="105">
        <f t="shared" ref="T89" si="392">IFERROR(T88/T$73,)</f>
        <v>6.4163820759568059E-3</v>
      </c>
      <c r="U89" s="105">
        <f t="shared" ref="U89" si="393">IFERROR(U88/U$73,)</f>
        <v>7.0858875391037468E-3</v>
      </c>
      <c r="V89" s="106">
        <f t="shared" ref="V89" si="394">IFERROR(V88/V$73,)</f>
        <v>8.1787917700987308E-3</v>
      </c>
      <c r="W89" s="105">
        <f t="shared" si="252"/>
        <v>1.6489851696002466E-3</v>
      </c>
      <c r="X89" s="105">
        <f t="shared" ref="X89" si="395">IFERROR(X88/X$73,)</f>
        <v>4.5154940498633236E-3</v>
      </c>
      <c r="Y89" s="105">
        <f t="shared" ref="Y89" si="396">IFERROR(Y88/Y$73,)</f>
        <v>5.0914119277633372E-3</v>
      </c>
      <c r="Z89" s="106">
        <f t="shared" ref="Z89" si="397">IFERROR(Z88/Z$73,)</f>
        <v>5.8073959072411623E-3</v>
      </c>
      <c r="AA89" s="105">
        <f t="shared" si="253"/>
        <v>2.6200873362445414E-3</v>
      </c>
    </row>
    <row r="90" spans="2:27">
      <c r="B90" s="95" t="s">
        <v>315</v>
      </c>
      <c r="C90" s="78">
        <f t="shared" si="247"/>
        <v>710.25800000000004</v>
      </c>
      <c r="D90" s="78">
        <f>SUM(C43:D43)</f>
        <v>1366.0520000000001</v>
      </c>
      <c r="E90" s="78">
        <f>SUM(C43:E43)</f>
        <v>2107.413</v>
      </c>
      <c r="F90" s="53">
        <f>SUM(C43:F43)</f>
        <v>3113.741</v>
      </c>
      <c r="G90" s="78">
        <f t="shared" si="248"/>
        <v>834.44100000000003</v>
      </c>
      <c r="H90" s="78">
        <f>SUM(G43:H43)</f>
        <v>1837.422</v>
      </c>
      <c r="I90" s="78">
        <f>SUM(G43:I43)</f>
        <v>2768.2709999999997</v>
      </c>
      <c r="J90" s="53">
        <f>SUM(G43:J43)</f>
        <v>3457.0809999999997</v>
      </c>
      <c r="K90" s="78">
        <f t="shared" si="249"/>
        <v>714.80399999999997</v>
      </c>
      <c r="L90" s="78">
        <f>SUM(K43:L43)</f>
        <v>1240.7710000000002</v>
      </c>
      <c r="M90" s="78">
        <f>SUM(K43:M43)</f>
        <v>1800.4700000000003</v>
      </c>
      <c r="N90" s="53">
        <f>SUM(K43:N43)</f>
        <v>2158.7520000000004</v>
      </c>
      <c r="O90" s="78">
        <f t="shared" si="250"/>
        <v>749.36400000000003</v>
      </c>
      <c r="P90" s="78">
        <f>SUM(O43:P43)</f>
        <v>1337.3920000000001</v>
      </c>
      <c r="Q90" s="78">
        <f>SUM(O43:Q43)</f>
        <v>1827.2740000000001</v>
      </c>
      <c r="R90" s="53">
        <f>SUM(O43:R43)</f>
        <v>2552.7730000000001</v>
      </c>
      <c r="S90" s="78">
        <f t="shared" si="251"/>
        <v>944.654</v>
      </c>
      <c r="T90" s="78">
        <f>SUM(S43:T43)</f>
        <v>1634.7254379999999</v>
      </c>
      <c r="U90" s="78">
        <f>SUM(S43:U43)</f>
        <v>2645.206557</v>
      </c>
      <c r="V90" s="53">
        <f>SUM(S43:V43)</f>
        <v>4239.8851190000005</v>
      </c>
      <c r="W90" s="78">
        <f t="shared" si="252"/>
        <v>1603.0965390000003</v>
      </c>
      <c r="X90" s="78">
        <f>SUM(W43:X43)</f>
        <v>3469.7274670000002</v>
      </c>
      <c r="Y90" s="78">
        <f>SUM(W43:Y43)</f>
        <v>5449.8314950000004</v>
      </c>
      <c r="Z90" s="53">
        <f>SUM(W43:Z43)</f>
        <v>7777.4644950000002</v>
      </c>
      <c r="AA90" s="78">
        <f t="shared" si="253"/>
        <v>2438.1</v>
      </c>
    </row>
    <row r="91" spans="2:27">
      <c r="B91" s="230" t="s">
        <v>316</v>
      </c>
      <c r="C91" s="111">
        <f t="shared" si="247"/>
        <v>7.2254120040691761E-2</v>
      </c>
      <c r="D91" s="111">
        <f t="shared" ref="D91" si="398">IFERROR(D90/D$73,)</f>
        <v>6.4164020666979807E-2</v>
      </c>
      <c r="E91" s="111">
        <f t="shared" ref="E91" si="399">IFERROR(E90/E$73,)</f>
        <v>6.4055106382978719E-2</v>
      </c>
      <c r="F91" s="112">
        <f t="shared" ref="F91" si="400">IFERROR(F90/F$73,)</f>
        <v>6.5577292447664373E-2</v>
      </c>
      <c r="G91" s="111">
        <f t="shared" si="248"/>
        <v>5.1530970172296665E-2</v>
      </c>
      <c r="H91" s="111">
        <f t="shared" ref="H91" si="401">IFERROR(H90/H$73,)</f>
        <v>4.866827356041744E-2</v>
      </c>
      <c r="I91" s="111">
        <f t="shared" ref="I91" si="402">IFERROR(I90/I$73,)</f>
        <v>4.7069455065516484E-2</v>
      </c>
      <c r="J91" s="112">
        <f t="shared" ref="J91" si="403">IFERROR(J90/J$73,)</f>
        <v>4.2610047699456442E-2</v>
      </c>
      <c r="K91" s="111">
        <f t="shared" si="249"/>
        <v>3.3356852862942737E-2</v>
      </c>
      <c r="L91" s="111">
        <f t="shared" ref="L91" si="404">IFERROR(L90/L$73,)</f>
        <v>3.4447556900348786E-2</v>
      </c>
      <c r="M91" s="111">
        <f t="shared" ref="M91" si="405">IFERROR(M90/M$73,)</f>
        <v>3.2392382875446699E-2</v>
      </c>
      <c r="N91" s="112">
        <f t="shared" ref="N91" si="406">IFERROR(N90/N$73,)</f>
        <v>2.8233373876878413E-2</v>
      </c>
      <c r="O91" s="111">
        <f t="shared" si="250"/>
        <v>3.5148405253283305E-2</v>
      </c>
      <c r="P91" s="111">
        <f t="shared" ref="P91" si="407">IFERROR(P90/P$73,)</f>
        <v>2.6321432788821101E-2</v>
      </c>
      <c r="Q91" s="111">
        <f t="shared" ref="Q91" si="408">IFERROR(Q90/Q$73,)</f>
        <v>2.427432382166959E-2</v>
      </c>
      <c r="R91" s="112">
        <f t="shared" ref="R91" si="409">IFERROR(R90/R$73,)</f>
        <v>2.5376486142590166E-2</v>
      </c>
      <c r="S91" s="111">
        <f t="shared" si="251"/>
        <v>2.6699471467736921E-2</v>
      </c>
      <c r="T91" s="111">
        <f t="shared" ref="T91" si="410">IFERROR(T90/T$73,)</f>
        <v>2.4017122427091749E-2</v>
      </c>
      <c r="U91" s="111">
        <f t="shared" ref="U91" si="411">IFERROR(U90/U$73,)</f>
        <v>2.6104097944401133E-2</v>
      </c>
      <c r="V91" s="112">
        <f t="shared" ref="V91" si="412">IFERROR(V90/V$73,)</f>
        <v>2.990045923131171E-2</v>
      </c>
      <c r="W91" s="111">
        <f t="shared" si="252"/>
        <v>4.1132461102273317E-2</v>
      </c>
      <c r="X91" s="111">
        <f t="shared" ref="X91" si="413">IFERROR(X90/X$73,)</f>
        <v>4.0881886452540296E-2</v>
      </c>
      <c r="Y91" s="111">
        <f t="shared" ref="Y91" si="414">IFERROR(Y90/Y$73,)</f>
        <v>4.0939854076834092E-2</v>
      </c>
      <c r="Z91" s="112">
        <f t="shared" ref="Z91" si="415">IFERROR(Z90/Z$73,)</f>
        <v>4.3178630685698105E-2</v>
      </c>
      <c r="AA91" s="111">
        <f t="shared" si="253"/>
        <v>4.8394204049225883E-2</v>
      </c>
    </row>
    <row r="92" spans="2:27" hidden="1">
      <c r="B92" s="230" t="s">
        <v>356</v>
      </c>
      <c r="C92" s="293">
        <f t="shared" si="247"/>
        <v>92.655000000000001</v>
      </c>
      <c r="D92" s="293">
        <f t="shared" ref="D92:D114" si="416">SUM(C45:D45)</f>
        <v>185.18299999999999</v>
      </c>
      <c r="E92" s="293">
        <f t="shared" ref="E92:E114" si="417">SUM(C45:E45)</f>
        <v>287.07799999999997</v>
      </c>
      <c r="F92" s="294">
        <f t="shared" ref="F92:F114" si="418">SUM(C45:F45)</f>
        <v>394.56899999999996</v>
      </c>
      <c r="G92" s="293">
        <f t="shared" si="248"/>
        <v>121.11799999999999</v>
      </c>
      <c r="H92" s="296">
        <f t="shared" ref="H92" si="419">SUM(G45:H45)</f>
        <v>244.80699999999999</v>
      </c>
      <c r="I92" s="296">
        <f t="shared" ref="I92:I114" si="420">SUM(G45:I45)</f>
        <v>377.45600000000002</v>
      </c>
      <c r="J92" s="296">
        <f t="shared" ref="J92:J114" si="421">SUM(G45:J45)</f>
        <v>481.48200000000003</v>
      </c>
      <c r="K92" s="293">
        <f t="shared" si="249"/>
        <v>133.63200000000001</v>
      </c>
      <c r="L92" s="296">
        <f t="shared" ref="L92" si="422">SUM(K45:L45)</f>
        <v>256.43</v>
      </c>
      <c r="M92" s="296">
        <f t="shared" ref="M92:M114" si="423">SUM(K45:M45)</f>
        <v>384.62900000000002</v>
      </c>
      <c r="N92" s="296">
        <f t="shared" ref="N92:N114" si="424">SUM(K45:N45)</f>
        <v>506.62</v>
      </c>
      <c r="O92" s="293">
        <f t="shared" si="250"/>
        <v>138.61500000000001</v>
      </c>
      <c r="P92" s="296">
        <f t="shared" ref="P92" si="425">SUM(O45:P45)</f>
        <v>277.13200000000001</v>
      </c>
      <c r="Q92" s="296">
        <f t="shared" ref="Q92:Q114" si="426">SUM(O45:Q45)</f>
        <v>426.88</v>
      </c>
      <c r="R92" s="296">
        <f t="shared" ref="R92:R114" si="427">SUM(O45:R45)</f>
        <v>577.90699999999993</v>
      </c>
      <c r="S92" s="293">
        <f t="shared" si="251"/>
        <v>209.56200000000001</v>
      </c>
      <c r="T92" s="296">
        <f t="shared" ref="T92" si="428">SUM(S45:T45)</f>
        <v>351.57815900000003</v>
      </c>
      <c r="U92" s="296">
        <f t="shared" ref="U92:U114" si="429">SUM(S45:U45)</f>
        <v>549.43095300000004</v>
      </c>
      <c r="V92" s="296">
        <f t="shared" ref="V92:V114" si="430">SUM(S45:V45)</f>
        <v>787.51774900000009</v>
      </c>
      <c r="W92" s="293">
        <f t="shared" si="252"/>
        <v>150.03006299999998</v>
      </c>
      <c r="X92" s="296">
        <f t="shared" ref="X92" si="431">SUM(W45:X45)</f>
        <v>382.59948999999995</v>
      </c>
      <c r="Y92" s="296">
        <f t="shared" ref="Y92:Y114" si="432">SUM(W45:Y45)</f>
        <v>563.95947499999988</v>
      </c>
      <c r="Z92" s="294">
        <f t="shared" ref="Z92:Z114" si="433">SUM(W45:Z45)</f>
        <v>747.37947499999984</v>
      </c>
      <c r="AA92" s="293">
        <f t="shared" si="253"/>
        <v>246</v>
      </c>
    </row>
    <row r="93" spans="2:27" hidden="1">
      <c r="B93" s="230" t="s">
        <v>357</v>
      </c>
      <c r="C93" s="293">
        <f t="shared" si="247"/>
        <v>21.449000000000002</v>
      </c>
      <c r="D93" s="293">
        <f t="shared" si="416"/>
        <v>42.898000000000003</v>
      </c>
      <c r="E93" s="293">
        <f t="shared" si="417"/>
        <v>64.347000000000008</v>
      </c>
      <c r="F93" s="294">
        <f t="shared" si="418"/>
        <v>79.815000000000012</v>
      </c>
      <c r="G93" s="293">
        <f t="shared" si="248"/>
        <v>3.5070000000000001</v>
      </c>
      <c r="H93" s="296">
        <f t="shared" ref="H93" si="434">SUM(G46:H46)</f>
        <v>7.0140000000000002</v>
      </c>
      <c r="I93" s="296">
        <f t="shared" si="420"/>
        <v>8.1829999999999998</v>
      </c>
      <c r="J93" s="296">
        <f t="shared" si="421"/>
        <v>8.1820000000000004</v>
      </c>
      <c r="K93" s="293" t="str">
        <f t="shared" si="249"/>
        <v>-</v>
      </c>
      <c r="L93" s="296">
        <f t="shared" ref="L93" si="435">SUM(K46:L46)</f>
        <v>0</v>
      </c>
      <c r="M93" s="296">
        <f t="shared" si="423"/>
        <v>0</v>
      </c>
      <c r="N93" s="296">
        <f t="shared" si="424"/>
        <v>0</v>
      </c>
      <c r="O93" s="293" t="str">
        <f t="shared" si="250"/>
        <v>-</v>
      </c>
      <c r="P93" s="296">
        <f t="shared" ref="P93" si="436">SUM(O46:P46)</f>
        <v>0</v>
      </c>
      <c r="Q93" s="296">
        <f t="shared" si="426"/>
        <v>0</v>
      </c>
      <c r="R93" s="296">
        <f t="shared" si="427"/>
        <v>0</v>
      </c>
      <c r="S93" s="293" t="str">
        <f t="shared" si="251"/>
        <v>-</v>
      </c>
      <c r="T93" s="296">
        <f t="shared" ref="T93" si="437">SUM(S46:T46)</f>
        <v>0</v>
      </c>
      <c r="U93" s="296">
        <f t="shared" si="429"/>
        <v>0</v>
      </c>
      <c r="V93" s="296">
        <f t="shared" si="430"/>
        <v>0</v>
      </c>
      <c r="W93" s="293">
        <f t="shared" si="252"/>
        <v>11.087277</v>
      </c>
      <c r="X93" s="296">
        <f t="shared" ref="X93" si="438">SUM(W46:X46)</f>
        <v>516.82656399999996</v>
      </c>
      <c r="Y93" s="296">
        <f t="shared" si="432"/>
        <v>1022.772569</v>
      </c>
      <c r="Z93" s="294">
        <f t="shared" si="433"/>
        <v>1528.7185690000001</v>
      </c>
      <c r="AA93" s="293">
        <f t="shared" si="253"/>
        <v>420</v>
      </c>
    </row>
    <row r="94" spans="2:27" hidden="1">
      <c r="B94" s="230" t="s">
        <v>358</v>
      </c>
      <c r="C94" s="293">
        <f t="shared" si="247"/>
        <v>86.313000000000002</v>
      </c>
      <c r="D94" s="293">
        <f t="shared" si="416"/>
        <v>208.16500000000002</v>
      </c>
      <c r="E94" s="293">
        <f t="shared" si="417"/>
        <v>311.15000000000003</v>
      </c>
      <c r="F94" s="294">
        <f t="shared" si="418"/>
        <v>432.93000000000006</v>
      </c>
      <c r="G94" s="293">
        <f t="shared" si="248"/>
        <v>115.982</v>
      </c>
      <c r="H94" s="296">
        <f t="shared" ref="H94" si="439">SUM(G47:H47)</f>
        <v>227.654</v>
      </c>
      <c r="I94" s="296">
        <f t="shared" si="420"/>
        <v>297.65499999999997</v>
      </c>
      <c r="J94" s="296">
        <f t="shared" si="421"/>
        <v>398.91499999999996</v>
      </c>
      <c r="K94" s="293">
        <f t="shared" si="249"/>
        <v>45.539000000000001</v>
      </c>
      <c r="L94" s="296">
        <f t="shared" ref="L94" si="440">SUM(K47:L47)</f>
        <v>34.498000000000005</v>
      </c>
      <c r="M94" s="296">
        <f t="shared" si="423"/>
        <v>33.779000000000003</v>
      </c>
      <c r="N94" s="296">
        <f t="shared" si="424"/>
        <v>38.985000000000007</v>
      </c>
      <c r="O94" s="293">
        <f t="shared" si="250"/>
        <v>1.6359999999999999</v>
      </c>
      <c r="P94" s="296">
        <f t="shared" ref="P94" si="441">SUM(O47:P47)</f>
        <v>2.6779999999999999</v>
      </c>
      <c r="Q94" s="296">
        <f t="shared" si="426"/>
        <v>3.9609999999999999</v>
      </c>
      <c r="R94" s="296">
        <f t="shared" si="427"/>
        <v>7.3680000000000003</v>
      </c>
      <c r="S94" s="293">
        <f t="shared" si="251"/>
        <v>27.038</v>
      </c>
      <c r="T94" s="296">
        <f t="shared" ref="T94" si="442">SUM(S47:T47)</f>
        <v>110.10534</v>
      </c>
      <c r="U94" s="296">
        <f t="shared" si="429"/>
        <v>131.529067</v>
      </c>
      <c r="V94" s="296">
        <f t="shared" si="430"/>
        <v>312.86421499999994</v>
      </c>
      <c r="W94" s="293">
        <f t="shared" si="252"/>
        <v>297.81257699999998</v>
      </c>
      <c r="X94" s="296">
        <f t="shared" ref="X94" si="443">SUM(W47:X47)</f>
        <v>503.29296799999997</v>
      </c>
      <c r="Y94" s="296">
        <f t="shared" si="432"/>
        <v>833.04172199999994</v>
      </c>
      <c r="Z94" s="294">
        <f t="shared" si="433"/>
        <v>1011.6017219999999</v>
      </c>
      <c r="AA94" s="293">
        <f t="shared" si="253"/>
        <v>361</v>
      </c>
    </row>
    <row r="95" spans="2:27" hidden="1">
      <c r="B95" s="230" t="s">
        <v>359</v>
      </c>
      <c r="C95" s="293">
        <f t="shared" si="247"/>
        <v>6.98</v>
      </c>
      <c r="D95" s="293">
        <f t="shared" si="416"/>
        <v>9.0739999999999998</v>
      </c>
      <c r="E95" s="293">
        <f t="shared" si="417"/>
        <v>12.974</v>
      </c>
      <c r="F95" s="294">
        <f t="shared" si="418"/>
        <v>19.853999999999999</v>
      </c>
      <c r="G95" s="293">
        <f t="shared" si="248"/>
        <v>8.3049999999999997</v>
      </c>
      <c r="H95" s="296">
        <f t="shared" ref="H95" si="444">SUM(G48:H48)</f>
        <v>22.417999999999999</v>
      </c>
      <c r="I95" s="296">
        <f t="shared" si="420"/>
        <v>33.747</v>
      </c>
      <c r="J95" s="296">
        <f t="shared" si="421"/>
        <v>108.90300000000001</v>
      </c>
      <c r="K95" s="293">
        <f t="shared" si="249"/>
        <v>6.5110000000000001</v>
      </c>
      <c r="L95" s="296">
        <f t="shared" ref="L95" si="445">SUM(K48:L48)</f>
        <v>13.577</v>
      </c>
      <c r="M95" s="296">
        <f t="shared" si="423"/>
        <v>28.135999999999999</v>
      </c>
      <c r="N95" s="296">
        <f t="shared" si="424"/>
        <v>52.593999999999994</v>
      </c>
      <c r="O95" s="293">
        <f t="shared" si="250"/>
        <v>4.38</v>
      </c>
      <c r="P95" s="296">
        <f t="shared" ref="P95" si="446">SUM(O48:P48)</f>
        <v>16.231999999999999</v>
      </c>
      <c r="Q95" s="296">
        <f t="shared" si="426"/>
        <v>26.354999999999997</v>
      </c>
      <c r="R95" s="296">
        <f t="shared" si="427"/>
        <v>37.125</v>
      </c>
      <c r="S95" s="293">
        <f t="shared" si="251"/>
        <v>0.79100000000000004</v>
      </c>
      <c r="T95" s="296">
        <f t="shared" ref="T95" si="447">SUM(S48:T48)</f>
        <v>15.824637000000001</v>
      </c>
      <c r="U95" s="296">
        <f t="shared" si="429"/>
        <v>28.413127000000003</v>
      </c>
      <c r="V95" s="296">
        <f t="shared" si="430"/>
        <v>58.869182000000002</v>
      </c>
      <c r="W95" s="293">
        <f t="shared" si="252"/>
        <v>57.180141000000006</v>
      </c>
      <c r="X95" s="296">
        <f t="shared" ref="X95" si="448">SUM(W48:X48)</f>
        <v>93.565931000000006</v>
      </c>
      <c r="Y95" s="296">
        <f t="shared" si="432"/>
        <v>133.63045400000001</v>
      </c>
      <c r="Z95" s="294">
        <f t="shared" si="433"/>
        <v>180.05645400000003</v>
      </c>
      <c r="AA95" s="293">
        <f t="shared" si="253"/>
        <v>49</v>
      </c>
    </row>
    <row r="96" spans="2:27" hidden="1">
      <c r="B96" s="230" t="s">
        <v>360</v>
      </c>
      <c r="C96" s="293">
        <f t="shared" si="247"/>
        <v>7.8369999999999997</v>
      </c>
      <c r="D96" s="293">
        <f t="shared" si="416"/>
        <v>15.872999999999999</v>
      </c>
      <c r="E96" s="293">
        <f t="shared" si="417"/>
        <v>23.895</v>
      </c>
      <c r="F96" s="294">
        <f t="shared" si="418"/>
        <v>29.384</v>
      </c>
      <c r="G96" s="293">
        <f t="shared" si="248"/>
        <v>8.2189999999999994</v>
      </c>
      <c r="H96" s="296">
        <f t="shared" ref="H96" si="449">SUM(G49:H49)</f>
        <v>17.349</v>
      </c>
      <c r="I96" s="296">
        <f t="shared" si="420"/>
        <v>25.823</v>
      </c>
      <c r="J96" s="296">
        <f t="shared" si="421"/>
        <v>34.828000000000003</v>
      </c>
      <c r="K96" s="293">
        <f t="shared" si="249"/>
        <v>9.0370000000000008</v>
      </c>
      <c r="L96" s="296">
        <f t="shared" ref="L96" si="450">SUM(K49:L49)</f>
        <v>17.600000000000001</v>
      </c>
      <c r="M96" s="296">
        <f t="shared" si="423"/>
        <v>25.672000000000001</v>
      </c>
      <c r="N96" s="296">
        <f t="shared" si="424"/>
        <v>33.83</v>
      </c>
      <c r="O96" s="293">
        <f t="shared" si="250"/>
        <v>8.8840000000000003</v>
      </c>
      <c r="P96" s="296">
        <f t="shared" ref="P96" si="451">SUM(O49:P49)</f>
        <v>17.362000000000002</v>
      </c>
      <c r="Q96" s="296">
        <f t="shared" si="426"/>
        <v>35.844000000000001</v>
      </c>
      <c r="R96" s="296">
        <f t="shared" si="427"/>
        <v>35.844000000000001</v>
      </c>
      <c r="S96" s="293">
        <f t="shared" si="251"/>
        <v>8.4570000000000007</v>
      </c>
      <c r="T96" s="296">
        <f t="shared" ref="T96" si="452">SUM(S49:T49)</f>
        <v>15.634509000000001</v>
      </c>
      <c r="U96" s="296">
        <f t="shared" si="429"/>
        <v>24.454280000000004</v>
      </c>
      <c r="V96" s="296">
        <f t="shared" si="430"/>
        <v>36.580215000000003</v>
      </c>
      <c r="W96" s="293">
        <f t="shared" si="252"/>
        <v>14.199509000000001</v>
      </c>
      <c r="X96" s="296">
        <f t="shared" ref="X96" si="453">SUM(W49:X49)</f>
        <v>25.901310000000002</v>
      </c>
      <c r="Y96" s="296">
        <f t="shared" si="432"/>
        <v>35.874517000000004</v>
      </c>
      <c r="Z96" s="294">
        <f t="shared" si="433"/>
        <v>55.615517000000004</v>
      </c>
      <c r="AA96" s="293">
        <f t="shared" si="253"/>
        <v>12</v>
      </c>
    </row>
    <row r="97" spans="2:27" hidden="1">
      <c r="B97" s="230" t="s">
        <v>361</v>
      </c>
      <c r="C97" s="293">
        <f t="shared" si="247"/>
        <v>24.66</v>
      </c>
      <c r="D97" s="293">
        <f t="shared" si="416"/>
        <v>39.971000000000004</v>
      </c>
      <c r="E97" s="293">
        <f t="shared" si="417"/>
        <v>60.966000000000008</v>
      </c>
      <c r="F97" s="294">
        <f t="shared" si="418"/>
        <v>79.476000000000013</v>
      </c>
      <c r="G97" s="293">
        <f t="shared" si="248"/>
        <v>21.155999999999999</v>
      </c>
      <c r="H97" s="296">
        <f t="shared" ref="H97" si="454">SUM(G50:H50)</f>
        <v>33.366</v>
      </c>
      <c r="I97" s="296">
        <f t="shared" si="420"/>
        <v>49.972999999999999</v>
      </c>
      <c r="J97" s="296">
        <f t="shared" si="421"/>
        <v>64.051000000000002</v>
      </c>
      <c r="K97" s="293">
        <f t="shared" si="249"/>
        <v>18.751000000000001</v>
      </c>
      <c r="L97" s="296">
        <f t="shared" ref="L97" si="455">SUM(K50:L50)</f>
        <v>29.458000000000002</v>
      </c>
      <c r="M97" s="296">
        <f t="shared" si="423"/>
        <v>43.448999999999998</v>
      </c>
      <c r="N97" s="296">
        <f t="shared" si="424"/>
        <v>58.137999999999998</v>
      </c>
      <c r="O97" s="293">
        <f t="shared" si="250"/>
        <v>27.149000000000001</v>
      </c>
      <c r="P97" s="296">
        <f t="shared" ref="P97" si="456">SUM(O50:P50)</f>
        <v>42.904000000000003</v>
      </c>
      <c r="Q97" s="296">
        <f t="shared" si="426"/>
        <v>63.942000000000007</v>
      </c>
      <c r="R97" s="296">
        <f t="shared" si="427"/>
        <v>82.864000000000004</v>
      </c>
      <c r="S97" s="293">
        <f t="shared" si="251"/>
        <v>35.082999999999998</v>
      </c>
      <c r="T97" s="296">
        <f t="shared" ref="T97" si="457">SUM(S50:T50)</f>
        <v>68.677800000000005</v>
      </c>
      <c r="U97" s="296">
        <f t="shared" si="429"/>
        <v>112.92162200000001</v>
      </c>
      <c r="V97" s="296">
        <f t="shared" si="430"/>
        <v>134.354623</v>
      </c>
      <c r="W97" s="293">
        <f t="shared" si="252"/>
        <v>50.389559999999996</v>
      </c>
      <c r="X97" s="296">
        <f t="shared" ref="X97" si="458">SUM(W50:X50)</f>
        <v>75.519048999999995</v>
      </c>
      <c r="Y97" s="296">
        <f t="shared" si="432"/>
        <v>117.216128</v>
      </c>
      <c r="Z97" s="294">
        <f t="shared" si="433"/>
        <v>150.20812799999999</v>
      </c>
      <c r="AA97" s="293">
        <f t="shared" si="253"/>
        <v>56</v>
      </c>
    </row>
    <row r="98" spans="2:27" hidden="1">
      <c r="B98" s="230" t="s">
        <v>362</v>
      </c>
      <c r="C98" s="293">
        <f t="shared" si="247"/>
        <v>75.903999999999996</v>
      </c>
      <c r="D98" s="293">
        <f t="shared" si="416"/>
        <v>86.215999999999994</v>
      </c>
      <c r="E98" s="293">
        <f t="shared" si="417"/>
        <v>169.22899999999998</v>
      </c>
      <c r="F98" s="294">
        <f t="shared" si="418"/>
        <v>187.95299999999997</v>
      </c>
      <c r="G98" s="293">
        <f t="shared" si="248"/>
        <v>46.326000000000001</v>
      </c>
      <c r="H98" s="296">
        <f t="shared" ref="H98" si="459">SUM(G51:H51)</f>
        <v>58.676000000000002</v>
      </c>
      <c r="I98" s="296">
        <f t="shared" si="420"/>
        <v>144.78100000000001</v>
      </c>
      <c r="J98" s="296">
        <f t="shared" si="421"/>
        <v>175.70699999999999</v>
      </c>
      <c r="K98" s="293">
        <f t="shared" si="249"/>
        <v>52.064</v>
      </c>
      <c r="L98" s="296">
        <f t="shared" ref="L98" si="460">SUM(K51:L51)</f>
        <v>66.606999999999999</v>
      </c>
      <c r="M98" s="296">
        <f t="shared" si="423"/>
        <v>157.80099999999999</v>
      </c>
      <c r="N98" s="296">
        <f t="shared" si="424"/>
        <v>194.363</v>
      </c>
      <c r="O98" s="293">
        <f t="shared" si="250"/>
        <v>24.027999999999999</v>
      </c>
      <c r="P98" s="296">
        <f t="shared" ref="P98" si="461">SUM(O51:P51)</f>
        <v>35.004999999999995</v>
      </c>
      <c r="Q98" s="296">
        <f t="shared" si="426"/>
        <v>133.596</v>
      </c>
      <c r="R98" s="296">
        <f t="shared" si="427"/>
        <v>180.71100000000001</v>
      </c>
      <c r="S98" s="293">
        <f t="shared" si="251"/>
        <v>56.387999999999998</v>
      </c>
      <c r="T98" s="296">
        <f t="shared" ref="T98" si="462">SUM(S51:T51)</f>
        <v>70.786233999999993</v>
      </c>
      <c r="U98" s="296">
        <f t="shared" si="429"/>
        <v>244.02423399999998</v>
      </c>
      <c r="V98" s="296">
        <f t="shared" si="430"/>
        <v>375.008915</v>
      </c>
      <c r="W98" s="293">
        <f t="shared" si="252"/>
        <v>120.27807899999999</v>
      </c>
      <c r="X98" s="296">
        <f t="shared" ref="X98" si="463">SUM(W51:X51)</f>
        <v>140.55493300000001</v>
      </c>
      <c r="Y98" s="296">
        <f t="shared" si="432"/>
        <v>287.46477000000004</v>
      </c>
      <c r="Z98" s="294">
        <f t="shared" si="433"/>
        <v>418.02077000000008</v>
      </c>
      <c r="AA98" s="293">
        <f t="shared" si="253"/>
        <v>154</v>
      </c>
    </row>
    <row r="99" spans="2:27" hidden="1">
      <c r="B99" s="230" t="s">
        <v>363</v>
      </c>
      <c r="C99" s="293">
        <f t="shared" si="247"/>
        <v>77.096999999999994</v>
      </c>
      <c r="D99" s="293">
        <f t="shared" si="416"/>
        <v>123.399</v>
      </c>
      <c r="E99" s="293">
        <f t="shared" si="417"/>
        <v>161.76300000000001</v>
      </c>
      <c r="F99" s="294">
        <f t="shared" si="418"/>
        <v>196.27600000000001</v>
      </c>
      <c r="G99" s="293">
        <f t="shared" si="248"/>
        <v>3.7589999999999999</v>
      </c>
      <c r="H99" s="296">
        <f t="shared" ref="H99" si="464">SUM(G52:H52)</f>
        <v>9.1739999999999995</v>
      </c>
      <c r="I99" s="296">
        <f t="shared" si="420"/>
        <v>14.222999999999999</v>
      </c>
      <c r="J99" s="296">
        <f t="shared" si="421"/>
        <v>63.287999999999997</v>
      </c>
      <c r="K99" s="293">
        <f t="shared" si="249"/>
        <v>5.165</v>
      </c>
      <c r="L99" s="296">
        <f t="shared" ref="L99" si="465">SUM(K52:L52)</f>
        <v>8.0419999999999998</v>
      </c>
      <c r="M99" s="296">
        <f t="shared" si="423"/>
        <v>9.7940000000000005</v>
      </c>
      <c r="N99" s="296">
        <f t="shared" si="424"/>
        <v>11.507000000000001</v>
      </c>
      <c r="O99" s="293">
        <f t="shared" si="250"/>
        <v>1.29</v>
      </c>
      <c r="P99" s="296">
        <f t="shared" ref="P99" si="466">SUM(O52:P52)</f>
        <v>2.5910000000000002</v>
      </c>
      <c r="Q99" s="296">
        <f t="shared" si="426"/>
        <v>3.9330000000000003</v>
      </c>
      <c r="R99" s="296">
        <f t="shared" si="427"/>
        <v>5.3230000000000004</v>
      </c>
      <c r="S99" s="293">
        <f t="shared" si="251"/>
        <v>1.4219999999999999</v>
      </c>
      <c r="T99" s="296">
        <f t="shared" ref="T99" si="467">SUM(S52:T52)</f>
        <v>2.8506</v>
      </c>
      <c r="U99" s="296">
        <f t="shared" si="429"/>
        <v>4.3163999999999998</v>
      </c>
      <c r="V99" s="296">
        <f t="shared" si="430"/>
        <v>5.7470999999999997</v>
      </c>
      <c r="W99" s="293">
        <f t="shared" si="252"/>
        <v>3.39635</v>
      </c>
      <c r="X99" s="296">
        <f t="shared" ref="X99" si="468">SUM(W52:X52)</f>
        <v>8.8019999999999996</v>
      </c>
      <c r="Y99" s="296">
        <f t="shared" si="432"/>
        <v>11.514441999999999</v>
      </c>
      <c r="Z99" s="294">
        <f t="shared" si="433"/>
        <v>12.551441999999998</v>
      </c>
      <c r="AA99" s="293">
        <f t="shared" si="253"/>
        <v>3</v>
      </c>
    </row>
    <row r="100" spans="2:27" hidden="1">
      <c r="B100" s="230" t="s">
        <v>364</v>
      </c>
      <c r="C100" s="293">
        <f t="shared" si="247"/>
        <v>0</v>
      </c>
      <c r="D100" s="293">
        <f t="shared" si="416"/>
        <v>5.9420000000000002</v>
      </c>
      <c r="E100" s="293">
        <f t="shared" si="417"/>
        <v>9.4969999999999999</v>
      </c>
      <c r="F100" s="294">
        <f t="shared" si="418"/>
        <v>13.612</v>
      </c>
      <c r="G100" s="293">
        <f t="shared" si="248"/>
        <v>2.6709999999999998</v>
      </c>
      <c r="H100" s="296">
        <f t="shared" ref="H100" si="469">SUM(G53:H53)</f>
        <v>2.702</v>
      </c>
      <c r="I100" s="296">
        <f t="shared" si="420"/>
        <v>7.1920000000000002</v>
      </c>
      <c r="J100" s="296">
        <f t="shared" si="421"/>
        <v>9.23</v>
      </c>
      <c r="K100" s="293">
        <f t="shared" si="249"/>
        <v>0.155</v>
      </c>
      <c r="L100" s="296">
        <f t="shared" ref="L100" si="470">SUM(K53:L53)</f>
        <v>3.8179999999999996</v>
      </c>
      <c r="M100" s="296">
        <f t="shared" si="423"/>
        <v>7.0449999999999999</v>
      </c>
      <c r="N100" s="296">
        <f t="shared" si="424"/>
        <v>8.7129999999999992</v>
      </c>
      <c r="O100" s="293">
        <f t="shared" si="250"/>
        <v>35.46</v>
      </c>
      <c r="P100" s="296">
        <f t="shared" ref="P100" si="471">SUM(O53:P53)</f>
        <v>36.496000000000002</v>
      </c>
      <c r="Q100" s="296">
        <f t="shared" si="426"/>
        <v>37.587000000000003</v>
      </c>
      <c r="R100" s="296">
        <f t="shared" si="427"/>
        <v>39.811000000000007</v>
      </c>
      <c r="S100" s="293">
        <f t="shared" si="251"/>
        <v>4.8040000000000003</v>
      </c>
      <c r="T100" s="296">
        <f t="shared" ref="T100" si="472">SUM(S53:T53)</f>
        <v>9.3760740000000009</v>
      </c>
      <c r="U100" s="296">
        <f t="shared" si="429"/>
        <v>9.7810740000000003</v>
      </c>
      <c r="V100" s="296">
        <f t="shared" si="430"/>
        <v>69.527923000000001</v>
      </c>
      <c r="W100" s="293">
        <f t="shared" si="252"/>
        <v>18.807259999999999</v>
      </c>
      <c r="X100" s="296">
        <f t="shared" ref="X100" si="473">SUM(W53:X53)</f>
        <v>36.763338000000005</v>
      </c>
      <c r="Y100" s="296">
        <f t="shared" si="432"/>
        <v>48.208467000000006</v>
      </c>
      <c r="Z100" s="294">
        <f t="shared" si="433"/>
        <v>52.887467000000008</v>
      </c>
      <c r="AA100" s="293">
        <f t="shared" si="253"/>
        <v>4</v>
      </c>
    </row>
    <row r="101" spans="2:27" hidden="1">
      <c r="B101" s="230" t="s">
        <v>365</v>
      </c>
      <c r="C101" s="293">
        <f t="shared" si="247"/>
        <v>2.9729999999999999</v>
      </c>
      <c r="D101" s="293">
        <f t="shared" si="416"/>
        <v>16.468</v>
      </c>
      <c r="E101" s="293">
        <f t="shared" si="417"/>
        <v>20.395</v>
      </c>
      <c r="F101" s="294">
        <f t="shared" si="418"/>
        <v>38.451000000000001</v>
      </c>
      <c r="G101" s="293">
        <f t="shared" si="248"/>
        <v>4.6740000000000004</v>
      </c>
      <c r="H101" s="296">
        <f t="shared" ref="H101" si="474">SUM(G54:H54)</f>
        <v>20.385999999999999</v>
      </c>
      <c r="I101" s="296">
        <f t="shared" si="420"/>
        <v>30.856000000000002</v>
      </c>
      <c r="J101" s="296">
        <f t="shared" si="421"/>
        <v>41.147000000000006</v>
      </c>
      <c r="K101" s="293">
        <f t="shared" si="249"/>
        <v>15.972</v>
      </c>
      <c r="L101" s="296">
        <f t="shared" ref="L101" si="475">SUM(K54:L54)</f>
        <v>17.588000000000001</v>
      </c>
      <c r="M101" s="296">
        <f t="shared" si="423"/>
        <v>23.913</v>
      </c>
      <c r="N101" s="296">
        <f t="shared" si="424"/>
        <v>27.54</v>
      </c>
      <c r="O101" s="293">
        <f t="shared" si="250"/>
        <v>4.2809999999999997</v>
      </c>
      <c r="P101" s="296">
        <f t="shared" ref="P101" si="476">SUM(O54:P54)</f>
        <v>8.8260000000000005</v>
      </c>
      <c r="Q101" s="296">
        <f t="shared" si="426"/>
        <v>21.167000000000002</v>
      </c>
      <c r="R101" s="296">
        <f t="shared" si="427"/>
        <v>33.751000000000005</v>
      </c>
      <c r="S101" s="293">
        <f t="shared" si="251"/>
        <v>9.6389999999999993</v>
      </c>
      <c r="T101" s="296">
        <f t="shared" ref="T101" si="477">SUM(S54:T54)</f>
        <v>26.525822999999999</v>
      </c>
      <c r="U101" s="296">
        <f t="shared" si="429"/>
        <v>46.696795999999999</v>
      </c>
      <c r="V101" s="296">
        <f t="shared" si="430"/>
        <v>90.979075999999992</v>
      </c>
      <c r="W101" s="293">
        <f t="shared" si="252"/>
        <v>19.556207999999998</v>
      </c>
      <c r="X101" s="296">
        <f t="shared" ref="X101" si="478">SUM(W54:X54)</f>
        <v>33.128249999999994</v>
      </c>
      <c r="Y101" s="296">
        <f t="shared" si="432"/>
        <v>48.464623999999993</v>
      </c>
      <c r="Z101" s="294">
        <f t="shared" si="433"/>
        <v>67.520623999999998</v>
      </c>
      <c r="AA101" s="293">
        <f t="shared" si="253"/>
        <v>17</v>
      </c>
    </row>
    <row r="102" spans="2:27" hidden="1">
      <c r="B102" s="230" t="s">
        <v>366</v>
      </c>
      <c r="C102" s="293">
        <f t="shared" si="247"/>
        <v>11.45</v>
      </c>
      <c r="D102" s="293">
        <f t="shared" si="416"/>
        <v>22.488999999999997</v>
      </c>
      <c r="E102" s="293">
        <f t="shared" si="417"/>
        <v>34.711999999999996</v>
      </c>
      <c r="F102" s="294">
        <f t="shared" si="418"/>
        <v>58.116999999999997</v>
      </c>
      <c r="G102" s="293">
        <f t="shared" si="248"/>
        <v>23.681000000000001</v>
      </c>
      <c r="H102" s="296">
        <f t="shared" ref="H102" si="479">SUM(G55:H55)</f>
        <v>51.406999999999996</v>
      </c>
      <c r="I102" s="296">
        <f t="shared" si="420"/>
        <v>82.962999999999994</v>
      </c>
      <c r="J102" s="296">
        <f t="shared" si="421"/>
        <v>119.28</v>
      </c>
      <c r="K102" s="293">
        <f t="shared" si="249"/>
        <v>32.064</v>
      </c>
      <c r="L102" s="296">
        <f t="shared" ref="L102" si="480">SUM(K55:L55)</f>
        <v>63.254000000000005</v>
      </c>
      <c r="M102" s="296">
        <f t="shared" si="423"/>
        <v>95.789000000000001</v>
      </c>
      <c r="N102" s="296">
        <f t="shared" si="424"/>
        <v>124.229</v>
      </c>
      <c r="O102" s="293">
        <f t="shared" si="250"/>
        <v>34.915999999999997</v>
      </c>
      <c r="P102" s="296">
        <f t="shared" ref="P102" si="481">SUM(O55:P55)</f>
        <v>76.924000000000007</v>
      </c>
      <c r="Q102" s="296">
        <f t="shared" si="426"/>
        <v>121.30700000000002</v>
      </c>
      <c r="R102" s="296">
        <f t="shared" si="427"/>
        <v>162.57600000000002</v>
      </c>
      <c r="S102" s="293">
        <f t="shared" si="251"/>
        <v>44.570999999999998</v>
      </c>
      <c r="T102" s="296">
        <f t="shared" ref="T102" si="482">SUM(S55:T55)</f>
        <v>98.418982</v>
      </c>
      <c r="U102" s="296">
        <f t="shared" si="429"/>
        <v>142.870159</v>
      </c>
      <c r="V102" s="296">
        <f t="shared" si="430"/>
        <v>194.30017800000002</v>
      </c>
      <c r="W102" s="293">
        <f t="shared" si="252"/>
        <v>44.444368000000004</v>
      </c>
      <c r="X102" s="296">
        <f t="shared" ref="X102" si="483">SUM(W55:X55)</f>
        <v>95.263418000000001</v>
      </c>
      <c r="Y102" s="296">
        <f t="shared" si="432"/>
        <v>149.11260099999998</v>
      </c>
      <c r="Z102" s="294">
        <f t="shared" si="433"/>
        <v>205.48060099999998</v>
      </c>
      <c r="AA102" s="293">
        <f t="shared" si="253"/>
        <v>55</v>
      </c>
    </row>
    <row r="103" spans="2:27" hidden="1">
      <c r="B103" s="230" t="s">
        <v>367</v>
      </c>
      <c r="C103" s="293">
        <f t="shared" si="247"/>
        <v>66.174000000000007</v>
      </c>
      <c r="D103" s="293">
        <f t="shared" si="416"/>
        <v>185.35300000000001</v>
      </c>
      <c r="E103" s="293">
        <f t="shared" si="417"/>
        <v>230.33100000000002</v>
      </c>
      <c r="F103" s="294">
        <f t="shared" si="418"/>
        <v>326.06299999999999</v>
      </c>
      <c r="G103" s="293">
        <f t="shared" si="248"/>
        <v>71.778000000000006</v>
      </c>
      <c r="H103" s="296">
        <f t="shared" ref="H103" si="484">SUM(G56:H56)</f>
        <v>168.51400000000001</v>
      </c>
      <c r="I103" s="296">
        <f t="shared" si="420"/>
        <v>244.06400000000002</v>
      </c>
      <c r="J103" s="296">
        <f t="shared" si="421"/>
        <v>306.47500000000002</v>
      </c>
      <c r="K103" s="293">
        <f t="shared" si="249"/>
        <v>51.901000000000003</v>
      </c>
      <c r="L103" s="296">
        <f t="shared" ref="L103" si="485">SUM(K56:L56)</f>
        <v>110.48</v>
      </c>
      <c r="M103" s="296">
        <f t="shared" si="423"/>
        <v>142.62100000000001</v>
      </c>
      <c r="N103" s="296">
        <f t="shared" si="424"/>
        <v>179.45400000000001</v>
      </c>
      <c r="O103" s="293">
        <f t="shared" si="250"/>
        <v>28.547000000000001</v>
      </c>
      <c r="P103" s="296">
        <f t="shared" ref="P103" si="486">SUM(O56:P56)</f>
        <v>54.219000000000001</v>
      </c>
      <c r="Q103" s="296">
        <f t="shared" si="426"/>
        <v>79.021000000000001</v>
      </c>
      <c r="R103" s="296">
        <f t="shared" si="427"/>
        <v>121.602</v>
      </c>
      <c r="S103" s="293">
        <f t="shared" si="251"/>
        <v>73.370999999999995</v>
      </c>
      <c r="T103" s="296">
        <f t="shared" ref="T103" si="487">SUM(S56:T56)</f>
        <v>164.45630299999999</v>
      </c>
      <c r="U103" s="296">
        <f t="shared" si="429"/>
        <v>244.56790799999999</v>
      </c>
      <c r="V103" s="296">
        <f t="shared" si="430"/>
        <v>398.529855</v>
      </c>
      <c r="W103" s="293">
        <f t="shared" si="252"/>
        <v>131.20969699999998</v>
      </c>
      <c r="X103" s="296">
        <f t="shared" ref="X103" si="488">SUM(W56:X56)</f>
        <v>262.22530799999998</v>
      </c>
      <c r="Y103" s="296">
        <f t="shared" si="432"/>
        <v>341.27546100000001</v>
      </c>
      <c r="Z103" s="294">
        <f t="shared" si="433"/>
        <v>407.39146099999999</v>
      </c>
      <c r="AA103" s="293">
        <f t="shared" si="253"/>
        <v>75</v>
      </c>
    </row>
    <row r="104" spans="2:27" hidden="1">
      <c r="B104" s="230" t="s">
        <v>368</v>
      </c>
      <c r="C104" s="293">
        <f t="shared" si="247"/>
        <v>0.874</v>
      </c>
      <c r="D104" s="293">
        <f t="shared" si="416"/>
        <v>3.7120000000000002</v>
      </c>
      <c r="E104" s="293">
        <f t="shared" si="417"/>
        <v>7.0890000000000004</v>
      </c>
      <c r="F104" s="294">
        <f t="shared" si="418"/>
        <v>7.4930000000000003</v>
      </c>
      <c r="G104" s="293">
        <f t="shared" si="248"/>
        <v>2.2000000000000002</v>
      </c>
      <c r="H104" s="296">
        <f t="shared" ref="H104" si="489">SUM(G57:H57)</f>
        <v>4.008</v>
      </c>
      <c r="I104" s="296">
        <f t="shared" si="420"/>
        <v>6.0630000000000006</v>
      </c>
      <c r="J104" s="296">
        <f t="shared" si="421"/>
        <v>8.7900000000000009</v>
      </c>
      <c r="K104" s="293">
        <f t="shared" si="249"/>
        <v>1.6020000000000001</v>
      </c>
      <c r="L104" s="296">
        <f t="shared" ref="L104" si="490">SUM(K57:L57)</f>
        <v>4.8719999999999999</v>
      </c>
      <c r="M104" s="296">
        <f t="shared" si="423"/>
        <v>6.4589999999999996</v>
      </c>
      <c r="N104" s="296">
        <f t="shared" si="424"/>
        <v>9.2029999999999994</v>
      </c>
      <c r="O104" s="293">
        <f t="shared" si="250"/>
        <v>0.38800000000000001</v>
      </c>
      <c r="P104" s="296">
        <f t="shared" ref="P104" si="491">SUM(O57:P57)</f>
        <v>2.1</v>
      </c>
      <c r="Q104" s="296">
        <f t="shared" si="426"/>
        <v>2.39</v>
      </c>
      <c r="R104" s="296">
        <f t="shared" si="427"/>
        <v>4.43</v>
      </c>
      <c r="S104" s="293">
        <f t="shared" si="251"/>
        <v>0.94499999999999995</v>
      </c>
      <c r="T104" s="296">
        <f t="shared" ref="T104" si="492">SUM(S57:T57)</f>
        <v>3.1879949999999999</v>
      </c>
      <c r="U104" s="296">
        <f t="shared" si="429"/>
        <v>4.1569950000000002</v>
      </c>
      <c r="V104" s="296">
        <f t="shared" si="430"/>
        <v>4.674995</v>
      </c>
      <c r="W104" s="293">
        <f t="shared" si="252"/>
        <v>1.4710000000000001</v>
      </c>
      <c r="X104" s="296">
        <f t="shared" ref="X104" si="493">SUM(W57:X57)</f>
        <v>6.1210000000000004</v>
      </c>
      <c r="Y104" s="296">
        <f t="shared" si="432"/>
        <v>12.245335000000001</v>
      </c>
      <c r="Z104" s="294">
        <f t="shared" si="433"/>
        <v>15.806335000000001</v>
      </c>
      <c r="AA104" s="293">
        <f t="shared" si="253"/>
        <v>8</v>
      </c>
    </row>
    <row r="105" spans="2:27" hidden="1">
      <c r="B105" s="230" t="s">
        <v>369</v>
      </c>
      <c r="C105" s="293">
        <f t="shared" si="247"/>
        <v>29.02</v>
      </c>
      <c r="D105" s="293">
        <f t="shared" si="416"/>
        <v>67.477999999999994</v>
      </c>
      <c r="E105" s="293">
        <f t="shared" si="417"/>
        <v>99.626000000000005</v>
      </c>
      <c r="F105" s="294">
        <f t="shared" si="418"/>
        <v>153.51600000000002</v>
      </c>
      <c r="G105" s="293">
        <f t="shared" si="248"/>
        <v>48.000999999999998</v>
      </c>
      <c r="H105" s="296">
        <f t="shared" ref="H105" si="494">SUM(G58:H58)</f>
        <v>100.404</v>
      </c>
      <c r="I105" s="296">
        <f t="shared" si="420"/>
        <v>141.358</v>
      </c>
      <c r="J105" s="296">
        <f t="shared" si="421"/>
        <v>199.42500000000001</v>
      </c>
      <c r="K105" s="293">
        <f t="shared" si="249"/>
        <v>57.42</v>
      </c>
      <c r="L105" s="296">
        <f t="shared" ref="L105" si="495">SUM(K58:L58)</f>
        <v>118.13900000000001</v>
      </c>
      <c r="M105" s="296">
        <f t="shared" si="423"/>
        <v>147.40100000000001</v>
      </c>
      <c r="N105" s="296">
        <f t="shared" si="424"/>
        <v>190.55799999999999</v>
      </c>
      <c r="O105" s="293">
        <f t="shared" si="250"/>
        <v>102.057</v>
      </c>
      <c r="P105" s="296">
        <f t="shared" ref="P105" si="496">SUM(O58:P58)</f>
        <v>118.55200000000001</v>
      </c>
      <c r="Q105" s="296">
        <f t="shared" si="426"/>
        <v>129.14400000000001</v>
      </c>
      <c r="R105" s="296">
        <f t="shared" si="427"/>
        <v>263.76</v>
      </c>
      <c r="S105" s="293">
        <f t="shared" si="251"/>
        <v>129.94999999999999</v>
      </c>
      <c r="T105" s="296">
        <f t="shared" ref="T105" si="497">SUM(S58:T58)</f>
        <v>155.47451999999998</v>
      </c>
      <c r="U105" s="296">
        <f t="shared" si="429"/>
        <v>204.75540899999999</v>
      </c>
      <c r="V105" s="296">
        <f t="shared" si="430"/>
        <v>270.25355500000001</v>
      </c>
      <c r="W105" s="293">
        <f t="shared" si="252"/>
        <v>64.948830000000001</v>
      </c>
      <c r="X105" s="296">
        <f t="shared" ref="X105" si="498">SUM(W58:X58)</f>
        <v>123.71060900000001</v>
      </c>
      <c r="Y105" s="296">
        <f t="shared" si="432"/>
        <v>142.96912700000001</v>
      </c>
      <c r="Z105" s="294">
        <f t="shared" si="433"/>
        <v>229.60412700000001</v>
      </c>
      <c r="AA105" s="293">
        <f t="shared" si="253"/>
        <v>96</v>
      </c>
    </row>
    <row r="106" spans="2:27" hidden="1">
      <c r="B106" s="230" t="s">
        <v>370</v>
      </c>
      <c r="C106" s="293">
        <f t="shared" si="247"/>
        <v>8.7149999999999999</v>
      </c>
      <c r="D106" s="293">
        <f t="shared" si="416"/>
        <v>17.224</v>
      </c>
      <c r="E106" s="293">
        <f t="shared" si="417"/>
        <v>26.494</v>
      </c>
      <c r="F106" s="294">
        <f t="shared" si="418"/>
        <v>38.475000000000001</v>
      </c>
      <c r="G106" s="293">
        <f t="shared" si="248"/>
        <v>13.058999999999999</v>
      </c>
      <c r="H106" s="296">
        <f t="shared" ref="H106" si="499">SUM(G59:H59)</f>
        <v>25.722999999999999</v>
      </c>
      <c r="I106" s="296">
        <f t="shared" si="420"/>
        <v>37.578000000000003</v>
      </c>
      <c r="J106" s="296">
        <f t="shared" si="421"/>
        <v>48.650000000000006</v>
      </c>
      <c r="K106" s="293">
        <f t="shared" si="249"/>
        <v>7.4219999999999997</v>
      </c>
      <c r="L106" s="296">
        <f t="shared" ref="L106" si="500">SUM(K59:L59)</f>
        <v>12.696999999999999</v>
      </c>
      <c r="M106" s="296">
        <f t="shared" si="423"/>
        <v>18.332000000000001</v>
      </c>
      <c r="N106" s="296">
        <f t="shared" si="424"/>
        <v>26.234000000000002</v>
      </c>
      <c r="O106" s="293">
        <f t="shared" si="250"/>
        <v>2.8879999999999999</v>
      </c>
      <c r="P106" s="296">
        <f t="shared" ref="P106" si="501">SUM(O59:P59)</f>
        <v>6.2029999999999994</v>
      </c>
      <c r="Q106" s="296">
        <f t="shared" si="426"/>
        <v>8.9349999999999987</v>
      </c>
      <c r="R106" s="296">
        <f t="shared" si="427"/>
        <v>13.427</v>
      </c>
      <c r="S106" s="293">
        <f t="shared" si="251"/>
        <v>4.5759999999999996</v>
      </c>
      <c r="T106" s="296">
        <f t="shared" ref="T106" si="502">SUM(S59:T59)</f>
        <v>7.9400899999999996</v>
      </c>
      <c r="U106" s="296">
        <f t="shared" si="429"/>
        <v>12.271656</v>
      </c>
      <c r="V106" s="296">
        <f t="shared" si="430"/>
        <v>22.552302000000001</v>
      </c>
      <c r="W106" s="293">
        <f t="shared" si="252"/>
        <v>5.4849489999999994</v>
      </c>
      <c r="X106" s="296">
        <f t="shared" ref="X106" si="503">SUM(W59:X59)</f>
        <v>8.9383289999999995</v>
      </c>
      <c r="Y106" s="296">
        <f t="shared" si="432"/>
        <v>15.462865000000001</v>
      </c>
      <c r="Z106" s="294">
        <f t="shared" si="433"/>
        <v>19.398865000000001</v>
      </c>
      <c r="AA106" s="293">
        <f t="shared" si="253"/>
        <v>5</v>
      </c>
    </row>
    <row r="107" spans="2:27" hidden="1">
      <c r="B107" s="230" t="s">
        <v>106</v>
      </c>
      <c r="C107" s="293">
        <f t="shared" si="247"/>
        <v>73.09</v>
      </c>
      <c r="D107" s="293">
        <f t="shared" si="416"/>
        <v>135.79000000000002</v>
      </c>
      <c r="E107" s="293">
        <f t="shared" si="417"/>
        <v>190.92900000000003</v>
      </c>
      <c r="F107" s="294">
        <f t="shared" si="418"/>
        <v>253.26100000000002</v>
      </c>
      <c r="G107" s="293">
        <f t="shared" si="248"/>
        <v>123.158</v>
      </c>
      <c r="H107" s="296">
        <f t="shared" ref="H107" si="504">SUM(G60:H60)</f>
        <v>192.315</v>
      </c>
      <c r="I107" s="296">
        <f t="shared" si="420"/>
        <v>235.828</v>
      </c>
      <c r="J107" s="296">
        <f t="shared" si="421"/>
        <v>252.99799999999999</v>
      </c>
      <c r="K107" s="293">
        <f t="shared" si="249"/>
        <v>66.292000000000002</v>
      </c>
      <c r="L107" s="296">
        <f t="shared" ref="L107" si="505">SUM(K60:L60)</f>
        <v>83.02000000000001</v>
      </c>
      <c r="M107" s="296">
        <f t="shared" si="423"/>
        <v>104.34500000000001</v>
      </c>
      <c r="N107" s="296">
        <f t="shared" si="424"/>
        <v>130.80500000000001</v>
      </c>
      <c r="O107" s="293">
        <f t="shared" si="250"/>
        <v>30.109000000000002</v>
      </c>
      <c r="P107" s="296">
        <f t="shared" ref="P107" si="506">SUM(O60:P60)</f>
        <v>50.147000000000006</v>
      </c>
      <c r="Q107" s="296">
        <f t="shared" si="426"/>
        <v>84.02600000000001</v>
      </c>
      <c r="R107" s="296">
        <f t="shared" si="427"/>
        <v>160.89800000000002</v>
      </c>
      <c r="S107" s="293">
        <f t="shared" si="251"/>
        <v>44.045000000000002</v>
      </c>
      <c r="T107" s="296">
        <f t="shared" ref="T107" si="507">SUM(S60:T60)</f>
        <v>81.81363300000001</v>
      </c>
      <c r="U107" s="296">
        <f t="shared" si="429"/>
        <v>119.34963300000001</v>
      </c>
      <c r="V107" s="296">
        <f t="shared" si="430"/>
        <v>144.54231900000002</v>
      </c>
      <c r="W107" s="293">
        <f t="shared" si="252"/>
        <v>15.141788</v>
      </c>
      <c r="X107" s="296">
        <f t="shared" ref="X107" si="508">SUM(W60:X60)</f>
        <v>81.756460000000018</v>
      </c>
      <c r="Y107" s="296">
        <f t="shared" si="432"/>
        <v>108.65973100000002</v>
      </c>
      <c r="Z107" s="294">
        <f t="shared" si="433"/>
        <v>137.94473100000002</v>
      </c>
      <c r="AA107" s="293">
        <f t="shared" si="253"/>
        <v>58.1</v>
      </c>
    </row>
    <row r="108" spans="2:27" hidden="1">
      <c r="B108" s="230" t="s">
        <v>371</v>
      </c>
      <c r="C108" s="293">
        <f t="shared" si="247"/>
        <v>2.0779999999999998</v>
      </c>
      <c r="D108" s="293">
        <f t="shared" si="416"/>
        <v>3.4630000000000001</v>
      </c>
      <c r="E108" s="293">
        <f t="shared" si="417"/>
        <v>3.714</v>
      </c>
      <c r="F108" s="294">
        <f t="shared" si="418"/>
        <v>12.876000000000001</v>
      </c>
      <c r="G108" s="293">
        <f t="shared" si="248"/>
        <v>10.188000000000001</v>
      </c>
      <c r="H108" s="296">
        <f t="shared" ref="H108" si="509">SUM(G61:H61)</f>
        <v>15.716000000000001</v>
      </c>
      <c r="I108" s="296">
        <f t="shared" si="420"/>
        <v>34.539000000000001</v>
      </c>
      <c r="J108" s="296">
        <f t="shared" si="421"/>
        <v>47.385000000000005</v>
      </c>
      <c r="K108" s="293">
        <f t="shared" si="249"/>
        <v>1.9530000000000001</v>
      </c>
      <c r="L108" s="296">
        <f t="shared" ref="L108" si="510">SUM(K61:L61)</f>
        <v>4.875</v>
      </c>
      <c r="M108" s="296">
        <f t="shared" si="423"/>
        <v>38.720999999999997</v>
      </c>
      <c r="N108" s="296">
        <f t="shared" si="424"/>
        <v>45.275999999999996</v>
      </c>
      <c r="O108" s="293">
        <f t="shared" si="250"/>
        <v>38.247</v>
      </c>
      <c r="P108" s="296">
        <f t="shared" ref="P108" si="511">SUM(O61:P61)</f>
        <v>147.78300000000002</v>
      </c>
      <c r="Q108" s="296">
        <f t="shared" si="426"/>
        <v>163.35100000000003</v>
      </c>
      <c r="R108" s="296">
        <f t="shared" si="427"/>
        <v>168.73000000000002</v>
      </c>
      <c r="S108" s="293">
        <f t="shared" si="251"/>
        <v>31.414000000000001</v>
      </c>
      <c r="T108" s="296">
        <f t="shared" ref="T108" si="512">SUM(S61:T61)</f>
        <v>45.482714999999999</v>
      </c>
      <c r="U108" s="296">
        <f t="shared" si="429"/>
        <v>57.477671000000001</v>
      </c>
      <c r="V108" s="296">
        <f t="shared" si="430"/>
        <v>173.92851100000001</v>
      </c>
      <c r="W108" s="293">
        <f t="shared" si="252"/>
        <v>4.9169999999999998</v>
      </c>
      <c r="X108" s="296">
        <f t="shared" ref="X108" si="513">SUM(W61:X61)</f>
        <v>4.9779999999999998</v>
      </c>
      <c r="Y108" s="296">
        <f t="shared" si="432"/>
        <v>5.0449999999999999</v>
      </c>
      <c r="Z108" s="294">
        <f t="shared" si="433"/>
        <v>190.666</v>
      </c>
      <c r="AA108" s="293">
        <f t="shared" si="253"/>
        <v>1</v>
      </c>
    </row>
    <row r="109" spans="2:27" hidden="1">
      <c r="B109" s="230" t="s">
        <v>372</v>
      </c>
      <c r="C109" s="293">
        <f t="shared" si="247"/>
        <v>0</v>
      </c>
      <c r="D109" s="293">
        <f t="shared" si="416"/>
        <v>0</v>
      </c>
      <c r="E109" s="293">
        <f t="shared" si="417"/>
        <v>0</v>
      </c>
      <c r="F109" s="294">
        <f t="shared" si="418"/>
        <v>44.683999999999997</v>
      </c>
      <c r="G109" s="293">
        <f t="shared" si="248"/>
        <v>0</v>
      </c>
      <c r="H109" s="296">
        <f t="shared" ref="H109" si="514">SUM(G62:H62)</f>
        <v>113.43899999999999</v>
      </c>
      <c r="I109" s="296">
        <f t="shared" si="420"/>
        <v>211.83199999999999</v>
      </c>
      <c r="J109" s="296">
        <f t="shared" si="421"/>
        <v>185.83499999999998</v>
      </c>
      <c r="K109" s="293">
        <f t="shared" si="249"/>
        <v>76.081000000000003</v>
      </c>
      <c r="L109" s="296">
        <f t="shared" ref="L109" si="515">SUM(K62:L62)</f>
        <v>236.69499999999999</v>
      </c>
      <c r="M109" s="296">
        <f t="shared" si="423"/>
        <v>296.041</v>
      </c>
      <c r="N109" s="296">
        <f t="shared" si="424"/>
        <v>198.52699999999999</v>
      </c>
      <c r="O109" s="293">
        <f t="shared" si="250"/>
        <v>93.861000000000004</v>
      </c>
      <c r="P109" s="296">
        <f t="shared" ref="P109" si="516">SUM(O62:P62)</f>
        <v>83.515000000000001</v>
      </c>
      <c r="Q109" s="296">
        <f t="shared" si="426"/>
        <v>-31.585999999999999</v>
      </c>
      <c r="R109" s="296">
        <f t="shared" si="427"/>
        <v>-101.2</v>
      </c>
      <c r="S109" s="293">
        <f t="shared" si="251"/>
        <v>33.86</v>
      </c>
      <c r="T109" s="296">
        <f t="shared" ref="T109" si="517">SUM(S62:T62)</f>
        <v>-3.4187549999999973</v>
      </c>
      <c r="U109" s="296">
        <f t="shared" si="429"/>
        <v>56.746245000000002</v>
      </c>
      <c r="V109" s="296">
        <f t="shared" si="430"/>
        <v>19.724862000000002</v>
      </c>
      <c r="W109" s="293">
        <f t="shared" si="252"/>
        <v>98.425214999999994</v>
      </c>
      <c r="X109" s="296">
        <f t="shared" ref="X109" si="518">SUM(W62:X62)</f>
        <v>153.571302</v>
      </c>
      <c r="Y109" s="296">
        <f t="shared" si="432"/>
        <v>268.475483</v>
      </c>
      <c r="Z109" s="294">
        <f t="shared" si="433"/>
        <v>449.689483</v>
      </c>
      <c r="AA109" s="293">
        <f t="shared" si="253"/>
        <v>-22</v>
      </c>
    </row>
    <row r="110" spans="2:27" hidden="1">
      <c r="B110" s="230" t="s">
        <v>373</v>
      </c>
      <c r="C110" s="293">
        <f t="shared" si="247"/>
        <v>29.452000000000002</v>
      </c>
      <c r="D110" s="293">
        <f t="shared" si="416"/>
        <v>66.195000000000007</v>
      </c>
      <c r="E110" s="293">
        <f t="shared" si="417"/>
        <v>116.178</v>
      </c>
      <c r="F110" s="294">
        <f t="shared" si="418"/>
        <v>170.822</v>
      </c>
      <c r="G110" s="293">
        <f t="shared" si="248"/>
        <v>58.978999999999999</v>
      </c>
      <c r="H110" s="296">
        <f t="shared" ref="H110" si="519">SUM(G63:H63)</f>
        <v>135.542</v>
      </c>
      <c r="I110" s="296">
        <f t="shared" si="420"/>
        <v>191.81800000000001</v>
      </c>
      <c r="J110" s="296">
        <f t="shared" si="421"/>
        <v>180.38500000000002</v>
      </c>
      <c r="K110" s="293">
        <f t="shared" si="249"/>
        <v>39.454000000000001</v>
      </c>
      <c r="L110" s="296">
        <f t="shared" ref="L110" si="520">SUM(K63:L63)</f>
        <v>75.927999999999997</v>
      </c>
      <c r="M110" s="296">
        <f t="shared" si="423"/>
        <v>111.221</v>
      </c>
      <c r="N110" s="296">
        <f t="shared" si="424"/>
        <v>143.02199999999999</v>
      </c>
      <c r="O110" s="293">
        <f t="shared" si="250"/>
        <v>58.715000000000003</v>
      </c>
      <c r="P110" s="296">
        <f t="shared" ref="P110" si="521">SUM(O63:P63)</f>
        <v>188.767</v>
      </c>
      <c r="Q110" s="296">
        <f t="shared" si="426"/>
        <v>275.48399999999998</v>
      </c>
      <c r="R110" s="296">
        <f t="shared" si="427"/>
        <v>329.28099999999995</v>
      </c>
      <c r="S110" s="293">
        <f t="shared" si="251"/>
        <v>57.457999999999998</v>
      </c>
      <c r="T110" s="296">
        <f t="shared" ref="T110" si="522">SUM(S63:T63)</f>
        <v>91.057285999999991</v>
      </c>
      <c r="U110" s="296">
        <f t="shared" si="429"/>
        <v>184.10990299999997</v>
      </c>
      <c r="V110" s="296">
        <f t="shared" si="430"/>
        <v>229.47044999999997</v>
      </c>
      <c r="W110" s="293">
        <f t="shared" si="252"/>
        <v>52.9771</v>
      </c>
      <c r="X110" s="296">
        <f t="shared" ref="X110" si="523">SUM(W63:X63)</f>
        <v>105.253533</v>
      </c>
      <c r="Y110" s="296">
        <f t="shared" si="432"/>
        <v>172.74185</v>
      </c>
      <c r="Z110" s="294">
        <f t="shared" si="433"/>
        <v>208.87184999999999</v>
      </c>
      <c r="AA110" s="293">
        <f t="shared" si="253"/>
        <v>34</v>
      </c>
    </row>
    <row r="111" spans="2:27" hidden="1">
      <c r="B111" s="230" t="s">
        <v>374</v>
      </c>
      <c r="C111" s="293">
        <f t="shared" si="247"/>
        <v>4.8259999999999996</v>
      </c>
      <c r="D111" s="293">
        <f t="shared" si="416"/>
        <v>10.6</v>
      </c>
      <c r="E111" s="293">
        <f t="shared" si="417"/>
        <v>16.491</v>
      </c>
      <c r="F111" s="294">
        <f t="shared" si="418"/>
        <v>23.420999999999999</v>
      </c>
      <c r="G111" s="293">
        <f t="shared" si="248"/>
        <v>7.819</v>
      </c>
      <c r="H111" s="296">
        <f t="shared" ref="H111" si="524">SUM(G64:H64)</f>
        <v>18.099</v>
      </c>
      <c r="I111" s="296">
        <f t="shared" si="420"/>
        <v>35.771999999999998</v>
      </c>
      <c r="J111" s="296">
        <f t="shared" si="421"/>
        <v>47.698</v>
      </c>
      <c r="K111" s="293">
        <f t="shared" si="249"/>
        <v>21.866</v>
      </c>
      <c r="L111" s="296">
        <f t="shared" ref="L111" si="525">SUM(K64:L64)</f>
        <v>37.664000000000001</v>
      </c>
      <c r="M111" s="296">
        <f t="shared" si="423"/>
        <v>57.018000000000001</v>
      </c>
      <c r="N111" s="296">
        <f t="shared" si="424"/>
        <v>80.17</v>
      </c>
      <c r="O111" s="293">
        <f t="shared" si="250"/>
        <v>33.146999999999998</v>
      </c>
      <c r="P111" s="296">
        <f t="shared" ref="P111" si="526">SUM(O64:P64)</f>
        <v>49.98</v>
      </c>
      <c r="Q111" s="296">
        <f t="shared" si="426"/>
        <v>76.344999999999999</v>
      </c>
      <c r="R111" s="296">
        <f t="shared" si="427"/>
        <v>107.551</v>
      </c>
      <c r="S111" s="293">
        <f t="shared" si="251"/>
        <v>35.301000000000002</v>
      </c>
      <c r="T111" s="296">
        <f t="shared" ref="T111" si="527">SUM(S64:T64)</f>
        <v>73.28536299999999</v>
      </c>
      <c r="U111" s="296">
        <f t="shared" si="429"/>
        <v>115.75936299999998</v>
      </c>
      <c r="V111" s="296">
        <f t="shared" si="430"/>
        <v>162.96363099999996</v>
      </c>
      <c r="W111" s="293">
        <f t="shared" si="252"/>
        <v>55.694633000000003</v>
      </c>
      <c r="X111" s="296">
        <f t="shared" ref="X111" si="528">SUM(W64:X64)</f>
        <v>115.742729</v>
      </c>
      <c r="Y111" s="296">
        <f t="shared" si="432"/>
        <v>178.43338</v>
      </c>
      <c r="Z111" s="294">
        <f t="shared" si="433"/>
        <v>251.92437999999999</v>
      </c>
      <c r="AA111" s="293">
        <f t="shared" si="253"/>
        <v>77</v>
      </c>
    </row>
    <row r="112" spans="2:27" hidden="1">
      <c r="B112" s="230" t="s">
        <v>375</v>
      </c>
      <c r="C112" s="293">
        <f t="shared" si="247"/>
        <v>87.614999999999995</v>
      </c>
      <c r="D112" s="293">
        <f t="shared" si="416"/>
        <v>116.502</v>
      </c>
      <c r="E112" s="293">
        <f t="shared" si="417"/>
        <v>253.73599999999999</v>
      </c>
      <c r="F112" s="294">
        <f t="shared" si="418"/>
        <v>545.87400000000002</v>
      </c>
      <c r="G112" s="293">
        <f t="shared" si="248"/>
        <v>137.71100000000001</v>
      </c>
      <c r="H112" s="296">
        <f t="shared" ref="H112" si="529">SUM(G65:H65)</f>
        <v>366.22900000000004</v>
      </c>
      <c r="I112" s="296">
        <f t="shared" si="420"/>
        <v>554.08699999999999</v>
      </c>
      <c r="J112" s="296">
        <f t="shared" si="421"/>
        <v>671.84699999999998</v>
      </c>
      <c r="K112" s="293">
        <f t="shared" si="249"/>
        <v>71.923000000000002</v>
      </c>
      <c r="L112" s="296">
        <f t="shared" ref="L112" si="530">SUM(K65:L65)</f>
        <v>45.529000000000003</v>
      </c>
      <c r="M112" s="296">
        <f t="shared" si="423"/>
        <v>68.244</v>
      </c>
      <c r="N112" s="296">
        <f t="shared" si="424"/>
        <v>98.924000000000007</v>
      </c>
      <c r="O112" s="293">
        <f t="shared" si="250"/>
        <v>80.766000000000005</v>
      </c>
      <c r="P112" s="296">
        <f t="shared" ref="P112" si="531">SUM(O65:P65)</f>
        <v>119.976</v>
      </c>
      <c r="Q112" s="296">
        <f t="shared" si="426"/>
        <v>162.053</v>
      </c>
      <c r="R112" s="296">
        <f t="shared" si="427"/>
        <v>306.964</v>
      </c>
      <c r="S112" s="293">
        <f t="shared" si="251"/>
        <v>133.68199999999999</v>
      </c>
      <c r="T112" s="296">
        <f t="shared" ref="T112" si="532">SUM(S65:T65)</f>
        <v>243.37112999999999</v>
      </c>
      <c r="U112" s="296">
        <f t="shared" si="429"/>
        <v>349.277062</v>
      </c>
      <c r="V112" s="296">
        <f t="shared" si="430"/>
        <v>745.19846299999995</v>
      </c>
      <c r="W112" s="293">
        <f t="shared" si="252"/>
        <v>379.64014199999997</v>
      </c>
      <c r="X112" s="296">
        <f t="shared" ref="X112" si="533">SUM(W65:X65)</f>
        <v>682.04028799999992</v>
      </c>
      <c r="Y112" s="296">
        <f t="shared" si="432"/>
        <v>930.05040599999984</v>
      </c>
      <c r="Z112" s="294">
        <f t="shared" si="433"/>
        <v>1402.8284059999999</v>
      </c>
      <c r="AA112" s="293">
        <f t="shared" si="253"/>
        <v>713</v>
      </c>
    </row>
    <row r="113" spans="2:27" hidden="1">
      <c r="B113" s="230" t="s">
        <v>96</v>
      </c>
      <c r="C113" s="293">
        <f t="shared" si="247"/>
        <v>1.0960000000000001</v>
      </c>
      <c r="D113" s="293">
        <f t="shared" si="416"/>
        <v>4.0570000000000004</v>
      </c>
      <c r="E113" s="293">
        <f t="shared" si="417"/>
        <v>6.8190000000000008</v>
      </c>
      <c r="F113" s="294">
        <f t="shared" si="418"/>
        <v>6.8190000000000008</v>
      </c>
      <c r="G113" s="293">
        <f t="shared" si="248"/>
        <v>2.15</v>
      </c>
      <c r="H113" s="296">
        <f t="shared" ref="H113" si="534">SUM(G66:H66)</f>
        <v>2.48</v>
      </c>
      <c r="I113" s="296">
        <f t="shared" si="420"/>
        <v>2.48</v>
      </c>
      <c r="J113" s="296">
        <f t="shared" si="421"/>
        <v>2.58</v>
      </c>
      <c r="K113" s="293" t="str">
        <f t="shared" si="249"/>
        <v>-</v>
      </c>
      <c r="L113" s="296">
        <f t="shared" ref="L113" si="535">SUM(K66:L66)</f>
        <v>0</v>
      </c>
      <c r="M113" s="296">
        <f t="shared" si="423"/>
        <v>0.06</v>
      </c>
      <c r="N113" s="296">
        <f t="shared" si="424"/>
        <v>0.06</v>
      </c>
      <c r="O113" s="293">
        <f t="shared" si="250"/>
        <v>0</v>
      </c>
      <c r="P113" s="296">
        <f t="shared" ref="P113" si="536">SUM(O66:P66)</f>
        <v>0</v>
      </c>
      <c r="Q113" s="296">
        <f t="shared" si="426"/>
        <v>3.5390000000000001</v>
      </c>
      <c r="R113" s="296">
        <f t="shared" si="427"/>
        <v>14.049999999999999</v>
      </c>
      <c r="S113" s="293">
        <f t="shared" si="251"/>
        <v>2.2970000000000002</v>
      </c>
      <c r="T113" s="296">
        <f t="shared" ref="T113" si="537">SUM(S66:T66)</f>
        <v>2.2970000000000002</v>
      </c>
      <c r="U113" s="296">
        <f t="shared" si="429"/>
        <v>2.2970000000000002</v>
      </c>
      <c r="V113" s="296">
        <f t="shared" si="430"/>
        <v>2.2970000000000002</v>
      </c>
      <c r="W113" s="293">
        <f t="shared" si="252"/>
        <v>1.76</v>
      </c>
      <c r="X113" s="296">
        <f t="shared" ref="X113" si="538">SUM(W66:X66)</f>
        <v>1.76</v>
      </c>
      <c r="Y113" s="296">
        <f t="shared" si="432"/>
        <v>1.76</v>
      </c>
      <c r="Z113" s="294">
        <f t="shared" si="433"/>
        <v>1.76</v>
      </c>
      <c r="AA113" s="293">
        <f t="shared" si="253"/>
        <v>0</v>
      </c>
    </row>
    <row r="114" spans="2:27" hidden="1">
      <c r="B114" s="230" t="s">
        <v>376</v>
      </c>
      <c r="C114" s="293" t="str">
        <f t="shared" si="247"/>
        <v>-</v>
      </c>
      <c r="D114" s="293">
        <f t="shared" si="416"/>
        <v>0</v>
      </c>
      <c r="E114" s="293">
        <f t="shared" si="417"/>
        <v>0</v>
      </c>
      <c r="F114" s="294">
        <f t="shared" si="418"/>
        <v>0</v>
      </c>
      <c r="G114" s="293" t="str">
        <f t="shared" si="248"/>
        <v>-</v>
      </c>
      <c r="H114" s="296">
        <f t="shared" ref="H114" si="539">SUM(G67:H67)</f>
        <v>0</v>
      </c>
      <c r="I114" s="296">
        <f t="shared" si="420"/>
        <v>0</v>
      </c>
      <c r="J114" s="296">
        <f t="shared" si="421"/>
        <v>0</v>
      </c>
      <c r="K114" s="293" t="str">
        <f t="shared" si="249"/>
        <v>-</v>
      </c>
      <c r="L114" s="296">
        <f t="shared" ref="L114" si="540">SUM(K67:L67)</f>
        <v>0</v>
      </c>
      <c r="M114" s="296">
        <f t="shared" si="423"/>
        <v>0</v>
      </c>
      <c r="N114" s="296">
        <f t="shared" si="424"/>
        <v>0</v>
      </c>
      <c r="O114" s="293" t="str">
        <f t="shared" si="250"/>
        <v>-</v>
      </c>
      <c r="P114" s="296">
        <f t="shared" ref="P114" si="541">SUM(O67:P67)</f>
        <v>0</v>
      </c>
      <c r="Q114" s="296">
        <f t="shared" si="426"/>
        <v>0</v>
      </c>
      <c r="R114" s="296">
        <f t="shared" si="427"/>
        <v>0</v>
      </c>
      <c r="S114" s="293" t="str">
        <f t="shared" si="251"/>
        <v>-</v>
      </c>
      <c r="T114" s="296">
        <f t="shared" ref="T114" si="542">SUM(S67:T67)</f>
        <v>0</v>
      </c>
      <c r="U114" s="296">
        <f t="shared" si="429"/>
        <v>0</v>
      </c>
      <c r="V114" s="296">
        <f t="shared" si="430"/>
        <v>0</v>
      </c>
      <c r="W114" s="293">
        <f t="shared" si="252"/>
        <v>4.2447929999999996</v>
      </c>
      <c r="X114" s="296">
        <f t="shared" ref="X114" si="543">SUM(W67:X67)</f>
        <v>11.412658</v>
      </c>
      <c r="Y114" s="296">
        <f t="shared" si="432"/>
        <v>21.453088000000001</v>
      </c>
      <c r="Z114" s="294">
        <f t="shared" si="433"/>
        <v>31.538088000000002</v>
      </c>
      <c r="AA114" s="293">
        <f t="shared" si="253"/>
        <v>16</v>
      </c>
    </row>
    <row r="115" spans="2:27">
      <c r="B115" s="231" t="s">
        <v>355</v>
      </c>
      <c r="C115" s="233">
        <f t="shared" si="247"/>
        <v>3760.3819999999996</v>
      </c>
      <c r="D115" s="233">
        <f>SUM(C68:D68)</f>
        <v>7993.326</v>
      </c>
      <c r="E115" s="233">
        <f>SUM(C68:E68)</f>
        <v>12408.935000000001</v>
      </c>
      <c r="F115" s="234">
        <f>SUM(C68:F68)</f>
        <v>17271.122000000003</v>
      </c>
      <c r="G115" s="233">
        <f t="shared" si="248"/>
        <v>4830.2240000000002</v>
      </c>
      <c r="H115" s="233">
        <f t="shared" ref="H115:X115" si="544">SUM(G68:H68)</f>
        <v>11537.255999999999</v>
      </c>
      <c r="I115" s="233">
        <f t="shared" ref="I115" si="545">SUM(G68:I68)</f>
        <v>16823.027999999998</v>
      </c>
      <c r="J115" s="234">
        <f t="shared" ref="J115" si="546">SUM(G68:J68)</f>
        <v>22195.585999999999</v>
      </c>
      <c r="K115" s="233">
        <f t="shared" si="249"/>
        <v>4085.2219999999998</v>
      </c>
      <c r="L115" s="233">
        <f t="shared" si="544"/>
        <v>9120.2630000000008</v>
      </c>
      <c r="M115" s="233">
        <f t="shared" ref="M115" si="547">SUM(K68:M68)</f>
        <v>13245.095000000001</v>
      </c>
      <c r="N115" s="234">
        <f t="shared" ref="N115" si="548">SUM(K68:N68)</f>
        <v>20350.686999999998</v>
      </c>
      <c r="O115" s="233">
        <f t="shared" si="250"/>
        <v>5831.9049999999988</v>
      </c>
      <c r="P115" s="233">
        <f t="shared" si="544"/>
        <v>12792.516</v>
      </c>
      <c r="Q115" s="233">
        <f t="shared" ref="Q115" si="549">SUM(O68:Q68)</f>
        <v>18625.045999999998</v>
      </c>
      <c r="R115" s="234">
        <f t="shared" ref="R115" si="550">SUM(O68:R68)</f>
        <v>26139.942999999999</v>
      </c>
      <c r="S115" s="233">
        <f t="shared" si="251"/>
        <v>9876.7240000000002</v>
      </c>
      <c r="T115" s="233">
        <f t="shared" si="544"/>
        <v>19021.676188999998</v>
      </c>
      <c r="U115" s="233">
        <f t="shared" ref="U115" si="551">SUM(S68:U68)</f>
        <v>27493.604775999996</v>
      </c>
      <c r="V115" s="234">
        <f t="shared" ref="V115" si="552">SUM(S68:V68)</f>
        <v>39290.816355999996</v>
      </c>
      <c r="W115" s="233">
        <f t="shared" si="252"/>
        <v>10318.627559000002</v>
      </c>
      <c r="X115" s="233">
        <f t="shared" si="544"/>
        <v>23493.001112000005</v>
      </c>
      <c r="Y115" s="233">
        <f t="shared" ref="Y115" si="553">SUM(W68:Y68)</f>
        <v>35841.212922000006</v>
      </c>
      <c r="Z115" s="234">
        <f t="shared" ref="Z115" si="554">SUM(W68:Z68)</f>
        <v>50826.681922000003</v>
      </c>
      <c r="AA115" s="233">
        <f t="shared" si="253"/>
        <v>13692.1</v>
      </c>
    </row>
    <row r="116" spans="2:27" ht="15" thickBot="1">
      <c r="B116" s="811" t="s">
        <v>316</v>
      </c>
      <c r="C116" s="813">
        <f t="shared" si="247"/>
        <v>0.38254140386571717</v>
      </c>
      <c r="D116" s="813">
        <f t="shared" ref="D116" si="555">IFERROR(D115/D$73,)</f>
        <v>0.37544978863316109</v>
      </c>
      <c r="E116" s="813">
        <f t="shared" ref="E116" si="556">IFERROR(E115/E$73,)</f>
        <v>0.37717127659574473</v>
      </c>
      <c r="F116" s="814">
        <f t="shared" ref="F116" si="557">IFERROR(F115/F$73,)</f>
        <v>0.36374040689103243</v>
      </c>
      <c r="G116" s="813">
        <f t="shared" si="248"/>
        <v>0.29829086642376335</v>
      </c>
      <c r="H116" s="813">
        <f t="shared" ref="H116" si="558">IFERROR(H115/H$73,)</f>
        <v>0.30559029506807223</v>
      </c>
      <c r="I116" s="813">
        <f t="shared" ref="I116" si="559">IFERROR(I115/I$73,)</f>
        <v>0.28604524647764817</v>
      </c>
      <c r="J116" s="814">
        <f t="shared" ref="J116" si="560">IFERROR(J115/J$73,)</f>
        <v>0.27357038443050297</v>
      </c>
      <c r="K116" s="813">
        <f t="shared" si="249"/>
        <v>0.19063988053572262</v>
      </c>
      <c r="L116" s="813">
        <f t="shared" ref="L116" si="561">IFERROR(L115/L$73,)</f>
        <v>0.2532060941452095</v>
      </c>
      <c r="M116" s="813">
        <f t="shared" ref="M116" si="562">IFERROR(M115/M$73,)</f>
        <v>0.23829343919180251</v>
      </c>
      <c r="N116" s="814">
        <f t="shared" ref="N116" si="563">IFERROR(N115/N$73,)</f>
        <v>0.2661577405474686</v>
      </c>
      <c r="O116" s="813">
        <f t="shared" si="250"/>
        <v>0.2735415103189493</v>
      </c>
      <c r="P116" s="813">
        <f t="shared" ref="P116" si="564">IFERROR(P115/P$73,)</f>
        <v>0.25177161975988976</v>
      </c>
      <c r="Q116" s="813">
        <f t="shared" ref="Q116" si="565">IFERROR(Q115/Q$73,)</f>
        <v>0.24742342844997076</v>
      </c>
      <c r="R116" s="814">
        <f t="shared" ref="R116" si="566">IFERROR(R115/R$73,)</f>
        <v>0.25985071971052526</v>
      </c>
      <c r="S116" s="813">
        <f t="shared" si="251"/>
        <v>0.27915333088380767</v>
      </c>
      <c r="T116" s="813">
        <f t="shared" ref="T116" si="567">IFERROR(T115/T$73,)</f>
        <v>0.27946339806067727</v>
      </c>
      <c r="U116" s="813">
        <f t="shared" ref="U116" si="568">IFERROR(U115/U$73,)</f>
        <v>0.27131936068210749</v>
      </c>
      <c r="V116" s="814">
        <f t="shared" ref="V116" si="569">IFERROR(V115/V$73,)</f>
        <v>0.27708615201692521</v>
      </c>
      <c r="W116" s="813">
        <f t="shared" si="252"/>
        <v>0.26475669828603693</v>
      </c>
      <c r="X116" s="813">
        <f t="shared" ref="X116" si="570">IFERROR(X115/X$73,)</f>
        <v>0.27680508426807432</v>
      </c>
      <c r="Y116" s="813">
        <f t="shared" ref="Y116" si="571">IFERROR(Y115/Y$73,)</f>
        <v>0.26924392585525631</v>
      </c>
      <c r="Z116" s="814">
        <f t="shared" ref="Z116" si="572">IFERROR(Z115/Z$73,)</f>
        <v>0.28217763373916716</v>
      </c>
      <c r="AA116" s="813">
        <f t="shared" si="253"/>
        <v>0.27177649861055975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B2:AC66"/>
  <sheetViews>
    <sheetView topLeftCell="E1" zoomScale="85" zoomScaleNormal="85" workbookViewId="0">
      <selection activeCell="M20" sqref="M20"/>
    </sheetView>
  </sheetViews>
  <sheetFormatPr defaultRowHeight="14.5"/>
  <cols>
    <col min="2" max="2" width="4.7265625" bestFit="1" customWidth="1"/>
    <col min="3" max="3" width="3.7265625" customWidth="1"/>
    <col min="4" max="4" width="17.7265625" customWidth="1"/>
    <col min="5" max="5" width="9.08984375" customWidth="1"/>
    <col min="6" max="6" width="9.1796875" customWidth="1"/>
    <col min="7" max="7" width="23.453125" customWidth="1"/>
    <col min="8" max="11" width="11.7265625" customWidth="1"/>
    <col min="17" max="17" width="8.7265625" customWidth="1"/>
    <col min="22" max="22" width="8.7265625" customWidth="1"/>
    <col min="28" max="28" width="9.1796875" bestFit="1" customWidth="1"/>
  </cols>
  <sheetData>
    <row r="2" spans="2:15" ht="22.5">
      <c r="B2" s="822" t="s">
        <v>378</v>
      </c>
      <c r="C2" s="256"/>
      <c r="D2" s="257"/>
      <c r="E2" s="245"/>
      <c r="F2" s="256"/>
      <c r="G2" s="257"/>
      <c r="H2" s="178">
        <v>2020</v>
      </c>
      <c r="I2" s="178">
        <v>2021</v>
      </c>
      <c r="J2" s="178">
        <v>2022</v>
      </c>
      <c r="K2" s="178">
        <v>2023</v>
      </c>
      <c r="L2" s="178" t="s">
        <v>412</v>
      </c>
      <c r="O2" s="178" t="s">
        <v>143</v>
      </c>
    </row>
    <row r="3" spans="2:15" ht="23" thickBot="1">
      <c r="B3" s="246" t="s">
        <v>207</v>
      </c>
      <c r="C3" s="258"/>
      <c r="D3" s="259"/>
      <c r="E3" s="246" t="s">
        <v>171</v>
      </c>
      <c r="F3" s="258"/>
      <c r="G3" s="259"/>
      <c r="H3" s="946"/>
      <c r="I3" s="946"/>
      <c r="J3" s="946"/>
      <c r="K3" s="946"/>
      <c r="L3" s="12"/>
      <c r="O3" s="12"/>
    </row>
    <row r="4" spans="2:15" ht="23.5" thickTop="1" thickBot="1">
      <c r="B4" s="260"/>
      <c r="C4" s="261" t="s">
        <v>208</v>
      </c>
      <c r="D4" s="262"/>
      <c r="E4" s="247"/>
      <c r="F4" s="263" t="s">
        <v>172</v>
      </c>
      <c r="G4" s="264"/>
      <c r="H4" s="947">
        <v>83</v>
      </c>
      <c r="I4" s="947">
        <v>73.099999999999994</v>
      </c>
      <c r="J4" s="947">
        <v>147.80000000000001</v>
      </c>
      <c r="K4" s="936">
        <f>AB24/1000</f>
        <v>185.73748307000002</v>
      </c>
      <c r="L4" s="936">
        <f>AC24/1000</f>
        <v>212.55572930499994</v>
      </c>
      <c r="O4" s="13">
        <v>174.6</v>
      </c>
    </row>
    <row r="5" spans="2:15" ht="23" thickBot="1">
      <c r="B5" s="248"/>
      <c r="C5" s="265"/>
      <c r="D5" s="266" t="s">
        <v>209</v>
      </c>
      <c r="E5" s="248"/>
      <c r="F5" s="267"/>
      <c r="G5" s="266" t="s">
        <v>173</v>
      </c>
      <c r="H5" s="948">
        <v>67.599999999999994</v>
      </c>
      <c r="I5" s="948">
        <v>47.9</v>
      </c>
      <c r="J5" s="948">
        <v>111.6</v>
      </c>
      <c r="K5" s="937">
        <f>(AB25+AB26+AB27)/1000</f>
        <v>136.85680504800001</v>
      </c>
      <c r="L5" s="937">
        <f>(AC25+AC26+AC27)/1000</f>
        <v>157.25686330299999</v>
      </c>
      <c r="O5" s="14">
        <v>122.9</v>
      </c>
    </row>
    <row r="6" spans="2:15" ht="23" thickBot="1">
      <c r="B6" s="248"/>
      <c r="C6" s="265"/>
      <c r="D6" s="268" t="s">
        <v>210</v>
      </c>
      <c r="E6" s="248"/>
      <c r="F6" s="269"/>
      <c r="G6" s="268" t="s">
        <v>174</v>
      </c>
      <c r="H6" s="949">
        <v>9.9</v>
      </c>
      <c r="I6" s="949">
        <v>16.5</v>
      </c>
      <c r="J6" s="949">
        <v>23.4</v>
      </c>
      <c r="K6" s="938">
        <f>AB29/1000</f>
        <v>19.434327936000003</v>
      </c>
      <c r="L6" s="938">
        <f>AC29/1000</f>
        <v>19.355875768000001</v>
      </c>
      <c r="O6" s="15">
        <v>21.6</v>
      </c>
    </row>
    <row r="7" spans="2:15" ht="23" thickBot="1">
      <c r="B7" s="249"/>
      <c r="C7" s="270"/>
      <c r="D7" s="271" t="s">
        <v>211</v>
      </c>
      <c r="E7" s="249"/>
      <c r="F7" s="272"/>
      <c r="G7" s="271" t="s">
        <v>175</v>
      </c>
      <c r="H7" s="950">
        <v>3.5</v>
      </c>
      <c r="I7" s="950">
        <v>2.1</v>
      </c>
      <c r="J7" s="950">
        <v>8</v>
      </c>
      <c r="K7" s="939">
        <f>AB28/1000</f>
        <v>17.710839993</v>
      </c>
      <c r="L7" s="939">
        <f>AC28/1000</f>
        <v>24.018258822</v>
      </c>
      <c r="O7" s="16">
        <v>17.399999999999999</v>
      </c>
    </row>
    <row r="8" spans="2:15" ht="23" thickBot="1">
      <c r="B8" s="247"/>
      <c r="C8" s="273" t="s">
        <v>212</v>
      </c>
      <c r="D8" s="262"/>
      <c r="E8" s="247"/>
      <c r="F8" s="263" t="s">
        <v>176</v>
      </c>
      <c r="G8" s="264"/>
      <c r="H8" s="947">
        <v>54.5</v>
      </c>
      <c r="I8" s="947">
        <v>143.19999999999999</v>
      </c>
      <c r="J8" s="947">
        <v>183.6</v>
      </c>
      <c r="K8" s="936">
        <f>AB33/1000</f>
        <v>189.70553868400003</v>
      </c>
      <c r="L8" s="936">
        <f>AC33/1000</f>
        <v>190.30682800700001</v>
      </c>
      <c r="O8" s="13">
        <v>188.5</v>
      </c>
    </row>
    <row r="9" spans="2:15" ht="23" thickBot="1">
      <c r="B9" s="248"/>
      <c r="C9" s="274"/>
      <c r="D9" s="266" t="s">
        <v>213</v>
      </c>
      <c r="E9" s="248"/>
      <c r="F9" s="267"/>
      <c r="G9" s="266" t="s">
        <v>177</v>
      </c>
      <c r="H9" s="948">
        <v>50.1</v>
      </c>
      <c r="I9" s="948">
        <v>80.7</v>
      </c>
      <c r="J9" s="948">
        <v>104.2</v>
      </c>
      <c r="K9" s="937">
        <f>AB36/1000</f>
        <v>138.98871488200001</v>
      </c>
      <c r="L9" s="937">
        <f>AC36/1000</f>
        <v>143.52397522799998</v>
      </c>
      <c r="O9" s="14">
        <v>125.2</v>
      </c>
    </row>
    <row r="10" spans="2:15" ht="23" thickBot="1">
      <c r="B10" s="249"/>
      <c r="C10" s="275"/>
      <c r="D10" s="271" t="s">
        <v>214</v>
      </c>
      <c r="E10" s="249"/>
      <c r="F10" s="272"/>
      <c r="G10" s="271" t="s">
        <v>178</v>
      </c>
      <c r="H10" s="950">
        <v>1.8</v>
      </c>
      <c r="I10" s="950">
        <v>58.4</v>
      </c>
      <c r="J10" s="950">
        <v>74.7</v>
      </c>
      <c r="K10" s="939">
        <f>AB38/1000</f>
        <v>41.087737051999994</v>
      </c>
      <c r="L10" s="939">
        <f>AC38/1000</f>
        <v>36.270455333999998</v>
      </c>
      <c r="O10" s="16">
        <v>54.6</v>
      </c>
    </row>
    <row r="11" spans="2:15" ht="23" thickBot="1">
      <c r="B11" s="250"/>
      <c r="C11" s="276" t="s">
        <v>215</v>
      </c>
      <c r="D11" s="277"/>
      <c r="E11" s="250"/>
      <c r="F11" s="276" t="s">
        <v>179</v>
      </c>
      <c r="G11" s="277"/>
      <c r="H11" s="940">
        <v>137.5</v>
      </c>
      <c r="I11" s="940">
        <v>216.3</v>
      </c>
      <c r="J11" s="940">
        <v>331.4</v>
      </c>
      <c r="K11" s="940">
        <f>AB23/1000</f>
        <v>375.44302175400003</v>
      </c>
      <c r="L11" s="940">
        <f>AC23/1000</f>
        <v>402.86255731199998</v>
      </c>
      <c r="O11" s="17">
        <v>363.1</v>
      </c>
    </row>
    <row r="12" spans="2:15" ht="23" thickBot="1">
      <c r="B12" s="253" t="s">
        <v>216</v>
      </c>
      <c r="C12" s="278"/>
      <c r="D12" s="279"/>
      <c r="E12" s="251" t="s">
        <v>180</v>
      </c>
      <c r="F12" s="280"/>
      <c r="G12" s="279"/>
      <c r="H12" s="941"/>
      <c r="I12" s="941"/>
      <c r="J12" s="941"/>
      <c r="K12" s="941"/>
      <c r="L12" s="941"/>
      <c r="O12" s="18"/>
    </row>
    <row r="13" spans="2:15" ht="23" thickBot="1">
      <c r="B13" s="252"/>
      <c r="C13" s="263" t="s">
        <v>217</v>
      </c>
      <c r="D13" s="262"/>
      <c r="E13" s="252"/>
      <c r="F13" s="263" t="s">
        <v>181</v>
      </c>
      <c r="G13" s="264"/>
      <c r="H13" s="947">
        <v>13.4</v>
      </c>
      <c r="I13" s="947">
        <v>16.8</v>
      </c>
      <c r="J13" s="947">
        <v>36.200000000000003</v>
      </c>
      <c r="K13" s="942">
        <f>AB43/1000</f>
        <v>29.246386637999997</v>
      </c>
      <c r="L13" s="942">
        <f>AC43/1000</f>
        <v>105.04269976599998</v>
      </c>
      <c r="O13" s="19">
        <v>28.3</v>
      </c>
    </row>
    <row r="14" spans="2:15" ht="23" thickBot="1">
      <c r="B14" s="252"/>
      <c r="C14" s="263" t="s">
        <v>218</v>
      </c>
      <c r="D14" s="262"/>
      <c r="E14" s="252"/>
      <c r="F14" s="263" t="s">
        <v>182</v>
      </c>
      <c r="G14" s="264"/>
      <c r="H14" s="947">
        <v>0.3</v>
      </c>
      <c r="I14" s="947">
        <v>35.799999999999997</v>
      </c>
      <c r="J14" s="947">
        <v>65.599999999999994</v>
      </c>
      <c r="K14" s="942">
        <f>AB51/1000</f>
        <v>62.696135452999997</v>
      </c>
      <c r="L14" s="942">
        <f>AC51/1000</f>
        <v>0.58469604100000006</v>
      </c>
      <c r="O14" s="19">
        <v>63.6</v>
      </c>
    </row>
    <row r="15" spans="2:15" ht="23" thickBot="1">
      <c r="B15" s="250"/>
      <c r="C15" s="276" t="s">
        <v>219</v>
      </c>
      <c r="D15" s="277"/>
      <c r="E15" s="250"/>
      <c r="F15" s="276" t="s">
        <v>183</v>
      </c>
      <c r="G15" s="281"/>
      <c r="H15" s="940">
        <v>13.7</v>
      </c>
      <c r="I15" s="940">
        <v>52.6</v>
      </c>
      <c r="J15" s="940">
        <v>101.8</v>
      </c>
      <c r="K15" s="940">
        <f>AB42/1000</f>
        <v>91.942522090999987</v>
      </c>
      <c r="L15" s="940">
        <f>AC42/1000</f>
        <v>105.627395807</v>
      </c>
      <c r="O15" s="17">
        <v>91.9</v>
      </c>
    </row>
    <row r="16" spans="2:15" ht="23" thickBot="1">
      <c r="B16" s="253" t="s">
        <v>220</v>
      </c>
      <c r="C16" s="282"/>
      <c r="D16" s="283"/>
      <c r="E16" s="253" t="s">
        <v>184</v>
      </c>
      <c r="F16" s="282"/>
      <c r="G16" s="283"/>
      <c r="H16" s="943"/>
      <c r="I16" s="943"/>
      <c r="J16" s="943"/>
      <c r="K16" s="943"/>
      <c r="L16" s="943"/>
      <c r="O16" s="20"/>
    </row>
    <row r="17" spans="2:29" ht="23" thickBot="1">
      <c r="B17" s="254"/>
      <c r="C17" s="284" t="s">
        <v>221</v>
      </c>
      <c r="D17" s="285"/>
      <c r="E17" s="254"/>
      <c r="F17" s="284" t="s">
        <v>185</v>
      </c>
      <c r="G17" s="286"/>
      <c r="H17" s="949">
        <v>93.2</v>
      </c>
      <c r="I17" s="949">
        <v>133.1</v>
      </c>
      <c r="J17" s="949">
        <v>204.2</v>
      </c>
      <c r="K17" s="938">
        <f>AB64/1000</f>
        <v>270.98407803399999</v>
      </c>
      <c r="L17" s="938">
        <f>AC64/1000</f>
        <v>264.27410818300001</v>
      </c>
      <c r="O17" s="15">
        <v>255.3</v>
      </c>
    </row>
    <row r="18" spans="2:29" ht="23" thickBot="1">
      <c r="B18" s="250"/>
      <c r="C18" s="287" t="s">
        <v>222</v>
      </c>
      <c r="D18" s="288"/>
      <c r="E18" s="250"/>
      <c r="F18" s="287" t="s">
        <v>186</v>
      </c>
      <c r="G18" s="288"/>
      <c r="H18" s="951">
        <v>123.8</v>
      </c>
      <c r="I18" s="951">
        <v>163.69999999999999</v>
      </c>
      <c r="J18" s="951">
        <v>229.6</v>
      </c>
      <c r="K18" s="944">
        <f>AB58/1000</f>
        <v>283.50049966299997</v>
      </c>
      <c r="L18" s="944">
        <f>AC58/1000</f>
        <v>297.23516150500001</v>
      </c>
      <c r="O18" s="21">
        <v>271.2</v>
      </c>
    </row>
    <row r="19" spans="2:29" ht="22.5">
      <c r="B19" s="255"/>
      <c r="C19" s="289" t="s">
        <v>223</v>
      </c>
      <c r="D19" s="290"/>
      <c r="E19" s="255"/>
      <c r="F19" s="289" t="s">
        <v>187</v>
      </c>
      <c r="G19" s="291"/>
      <c r="H19" s="945">
        <v>137.5</v>
      </c>
      <c r="I19" s="945">
        <v>216.3</v>
      </c>
      <c r="J19" s="945">
        <v>331.4</v>
      </c>
      <c r="K19" s="945">
        <f>AB66/1000</f>
        <v>375.44302175399997</v>
      </c>
      <c r="L19" s="945">
        <f>AC66/1000</f>
        <v>402.86255731200004</v>
      </c>
      <c r="O19" s="244">
        <v>363.1</v>
      </c>
    </row>
    <row r="21" spans="2:29" ht="15" thickBot="1"/>
    <row r="22" spans="2:29" ht="20" customHeight="1">
      <c r="B22" s="63" t="s">
        <v>313</v>
      </c>
      <c r="C22" s="64"/>
      <c r="D22" s="47"/>
      <c r="E22" s="48" t="s">
        <v>4</v>
      </c>
      <c r="F22" s="49" t="s">
        <v>6</v>
      </c>
      <c r="G22" s="49" t="s">
        <v>8</v>
      </c>
      <c r="H22" s="49" t="s">
        <v>9</v>
      </c>
      <c r="I22" s="46" t="s">
        <v>10</v>
      </c>
      <c r="J22" s="47" t="s">
        <v>11</v>
      </c>
      <c r="K22" s="47" t="s">
        <v>12</v>
      </c>
      <c r="L22" s="47" t="s">
        <v>13</v>
      </c>
      <c r="M22" s="46" t="s">
        <v>15</v>
      </c>
      <c r="N22" s="47" t="s">
        <v>16</v>
      </c>
      <c r="O22" s="47" t="s">
        <v>17</v>
      </c>
      <c r="P22" s="47" t="s">
        <v>18</v>
      </c>
      <c r="Q22" s="46" t="s">
        <v>19</v>
      </c>
      <c r="R22" s="47" t="s">
        <v>20</v>
      </c>
      <c r="S22" s="47" t="s">
        <v>21</v>
      </c>
      <c r="T22" s="47" t="s">
        <v>22</v>
      </c>
      <c r="U22" s="46" t="s">
        <v>23</v>
      </c>
      <c r="V22" s="47" t="s">
        <v>24</v>
      </c>
      <c r="W22" s="47" t="s">
        <v>25</v>
      </c>
      <c r="X22" s="47" t="s">
        <v>26</v>
      </c>
      <c r="Y22" s="46" t="s">
        <v>27</v>
      </c>
      <c r="Z22" s="47" t="s">
        <v>28</v>
      </c>
      <c r="AA22" s="47" t="s">
        <v>113</v>
      </c>
      <c r="AB22" s="817" t="s">
        <v>312</v>
      </c>
      <c r="AC22" s="46" t="s">
        <v>411</v>
      </c>
    </row>
    <row r="23" spans="2:29" ht="20" customHeight="1">
      <c r="B23" s="65" t="s">
        <v>50</v>
      </c>
      <c r="C23" s="66"/>
      <c r="D23" s="309" t="s">
        <v>51</v>
      </c>
      <c r="E23" s="158">
        <v>65258.445511999998</v>
      </c>
      <c r="F23" s="159">
        <v>67506.482050999999</v>
      </c>
      <c r="G23" s="159">
        <v>65963.596542000014</v>
      </c>
      <c r="H23" s="159">
        <v>75677.204371</v>
      </c>
      <c r="I23" s="160">
        <v>82848.05668400001</v>
      </c>
      <c r="J23" s="161">
        <v>87242.541885000013</v>
      </c>
      <c r="K23" s="161">
        <v>100126.03049199999</v>
      </c>
      <c r="L23" s="161">
        <v>113657.44130100001</v>
      </c>
      <c r="M23" s="160">
        <v>125213.27365199999</v>
      </c>
      <c r="N23" s="161">
        <v>123101.55938000002</v>
      </c>
      <c r="O23" s="161">
        <v>123711.197776</v>
      </c>
      <c r="P23" s="161">
        <v>137526.11636799999</v>
      </c>
      <c r="Q23" s="160">
        <v>148752.202728</v>
      </c>
      <c r="R23" s="161">
        <v>159020.246201</v>
      </c>
      <c r="S23" s="161">
        <v>173655.54205700001</v>
      </c>
      <c r="T23" s="161">
        <v>216379.20533600001</v>
      </c>
      <c r="U23" s="160">
        <v>304075.81478800002</v>
      </c>
      <c r="V23" s="161">
        <v>312182.549673</v>
      </c>
      <c r="W23" s="161">
        <v>334294.15941899997</v>
      </c>
      <c r="X23" s="161">
        <v>331411.10829899996</v>
      </c>
      <c r="Y23" s="160">
        <v>352378.25723500003</v>
      </c>
      <c r="Z23" s="161">
        <v>359536.76952599996</v>
      </c>
      <c r="AA23" s="161">
        <v>363110.04924499994</v>
      </c>
      <c r="AB23" s="818">
        <f>BS_Quarterly!BM3</f>
        <v>375443.02175400004</v>
      </c>
      <c r="AC23" s="160">
        <f>BS_Quarterly!BP3</f>
        <v>402862.55731199996</v>
      </c>
    </row>
    <row r="24" spans="2:29" ht="20" customHeight="1">
      <c r="B24" s="67" t="s">
        <v>52</v>
      </c>
      <c r="C24" s="68"/>
      <c r="D24" s="319" t="s">
        <v>53</v>
      </c>
      <c r="E24" s="162">
        <v>29690.824758999996</v>
      </c>
      <c r="F24" s="163">
        <v>31448.371202999995</v>
      </c>
      <c r="G24" s="163">
        <v>29016.564855999997</v>
      </c>
      <c r="H24" s="163">
        <v>26596.473832</v>
      </c>
      <c r="I24" s="164">
        <v>33276.433809999995</v>
      </c>
      <c r="J24" s="165">
        <v>33153.086938</v>
      </c>
      <c r="K24" s="165">
        <v>45622.307190999993</v>
      </c>
      <c r="L24" s="165">
        <v>57647.141890999999</v>
      </c>
      <c r="M24" s="164">
        <v>69390.592478999999</v>
      </c>
      <c r="N24" s="165">
        <v>67797.11033000001</v>
      </c>
      <c r="O24" s="165">
        <v>68405.505713999999</v>
      </c>
      <c r="P24" s="165">
        <v>83012.388623999999</v>
      </c>
      <c r="Q24" s="164">
        <v>92106.535589000006</v>
      </c>
      <c r="R24" s="165">
        <v>87668.03108700001</v>
      </c>
      <c r="S24" s="165">
        <v>92337.833279000013</v>
      </c>
      <c r="T24" s="165">
        <v>73140.020625999998</v>
      </c>
      <c r="U24" s="164">
        <v>92715.110839999994</v>
      </c>
      <c r="V24" s="165">
        <v>101291.638251</v>
      </c>
      <c r="W24" s="165">
        <v>123516.094094</v>
      </c>
      <c r="X24" s="165">
        <v>147788.69072699998</v>
      </c>
      <c r="Y24" s="164">
        <v>168588.54499200001</v>
      </c>
      <c r="Z24" s="165">
        <v>171307.52316699998</v>
      </c>
      <c r="AA24" s="165">
        <v>174594.21909299996</v>
      </c>
      <c r="AB24" s="819">
        <f>BS_Quarterly!BM4</f>
        <v>185737.48307000002</v>
      </c>
      <c r="AC24" s="164">
        <f>BS_Quarterly!BP4</f>
        <v>212555.72930499996</v>
      </c>
    </row>
    <row r="25" spans="2:29" ht="20" customHeight="1">
      <c r="B25" s="69"/>
      <c r="C25" s="54" t="s">
        <v>237</v>
      </c>
      <c r="D25" s="330" t="s">
        <v>429</v>
      </c>
      <c r="E25" s="166">
        <v>21621.432669999998</v>
      </c>
      <c r="F25" s="167">
        <v>12667.620714999999</v>
      </c>
      <c r="G25" s="167">
        <v>14243.873997999999</v>
      </c>
      <c r="H25" s="167">
        <v>10471.172528999999</v>
      </c>
      <c r="I25" s="168">
        <v>15976.22969</v>
      </c>
      <c r="J25" s="169">
        <v>21910.493371</v>
      </c>
      <c r="K25" s="169">
        <v>25418.907330999999</v>
      </c>
      <c r="L25" s="169">
        <v>33976.505980000002</v>
      </c>
      <c r="M25" s="168">
        <v>42632.482932999999</v>
      </c>
      <c r="N25" s="169">
        <v>40612.368906000003</v>
      </c>
      <c r="O25" s="169">
        <v>49343.279583000003</v>
      </c>
      <c r="P25" s="169">
        <v>64383.495927999997</v>
      </c>
      <c r="Q25" s="168">
        <v>66851.909599000006</v>
      </c>
      <c r="R25" s="169">
        <v>62265.016994999998</v>
      </c>
      <c r="S25" s="169">
        <v>60804.331588000001</v>
      </c>
      <c r="T25" s="169">
        <v>42788.254095999997</v>
      </c>
      <c r="U25" s="168">
        <v>57476.614688000001</v>
      </c>
      <c r="V25" s="169">
        <v>48044.219129999998</v>
      </c>
      <c r="W25" s="169">
        <v>66668.390455000001</v>
      </c>
      <c r="X25" s="169">
        <v>26004.48544</v>
      </c>
      <c r="Y25" s="168">
        <v>13182.789149</v>
      </c>
      <c r="Z25" s="169">
        <v>10083.952676000001</v>
      </c>
      <c r="AA25" s="169">
        <v>6940.6655010000004</v>
      </c>
      <c r="AB25" s="820">
        <f>BS_Quarterly!BM5</f>
        <v>18336.205417000001</v>
      </c>
      <c r="AC25" s="168">
        <f>BS_Quarterly!BP5</f>
        <v>50606.434802000003</v>
      </c>
    </row>
    <row r="26" spans="2:29" ht="20" customHeight="1">
      <c r="B26" s="69"/>
      <c r="C26" s="54" t="s">
        <v>238</v>
      </c>
      <c r="D26" s="330" t="s">
        <v>134</v>
      </c>
      <c r="E26" s="166">
        <v>203.91583299999999</v>
      </c>
      <c r="F26" s="167">
        <v>11000</v>
      </c>
      <c r="G26" s="167">
        <v>6000</v>
      </c>
      <c r="H26" s="167">
        <v>6000</v>
      </c>
      <c r="I26" s="168">
        <v>6000</v>
      </c>
      <c r="J26" s="169" t="s">
        <v>30</v>
      </c>
      <c r="K26" s="169">
        <v>4000</v>
      </c>
      <c r="L26" s="169">
        <v>7000</v>
      </c>
      <c r="M26" s="168">
        <v>7000</v>
      </c>
      <c r="N26" s="169">
        <v>7240.7064639999999</v>
      </c>
      <c r="O26" s="169">
        <v>3240.7064639999999</v>
      </c>
      <c r="P26" s="169">
        <v>3240.7064639999999</v>
      </c>
      <c r="Q26" s="168">
        <v>3240.7064639999999</v>
      </c>
      <c r="R26" s="169">
        <v>3240.7064639999999</v>
      </c>
      <c r="S26" s="169">
        <v>3240.7064639999999</v>
      </c>
      <c r="T26" s="169">
        <v>0</v>
      </c>
      <c r="U26" s="168">
        <v>0</v>
      </c>
      <c r="V26" s="169">
        <v>20000</v>
      </c>
      <c r="W26" s="169">
        <v>18315.285199999998</v>
      </c>
      <c r="X26" s="169">
        <v>65377.445899999999</v>
      </c>
      <c r="Y26" s="168">
        <v>95521.045899999997</v>
      </c>
      <c r="Z26" s="169">
        <v>96079.045899999997</v>
      </c>
      <c r="AA26" s="169">
        <v>88135.269899999999</v>
      </c>
      <c r="AB26" s="820">
        <f>BS_Quarterly!BM6</f>
        <v>90365.422000000006</v>
      </c>
      <c r="AC26" s="168">
        <f>BS_Quarterly!BP6</f>
        <v>78221.822</v>
      </c>
    </row>
    <row r="27" spans="2:29" ht="20" customHeight="1">
      <c r="B27" s="69"/>
      <c r="C27" s="54" t="s">
        <v>239</v>
      </c>
      <c r="D27" s="330" t="s">
        <v>430</v>
      </c>
      <c r="E27" s="166" t="s">
        <v>30</v>
      </c>
      <c r="F27" s="167" t="s">
        <v>30</v>
      </c>
      <c r="G27" s="167" t="s">
        <v>30</v>
      </c>
      <c r="H27" s="167" t="s">
        <v>30</v>
      </c>
      <c r="I27" s="168" t="s">
        <v>30</v>
      </c>
      <c r="J27" s="169" t="s">
        <v>30</v>
      </c>
      <c r="K27" s="169">
        <v>4002.3541150000001</v>
      </c>
      <c r="L27" s="169">
        <v>4047.4812969999998</v>
      </c>
      <c r="M27" s="168">
        <v>4014.842893</v>
      </c>
      <c r="N27" s="169">
        <v>4072.4588530000001</v>
      </c>
      <c r="O27" s="169">
        <v>0</v>
      </c>
      <c r="P27" s="169">
        <v>0</v>
      </c>
      <c r="Q27" s="168">
        <v>4962.1186070000003</v>
      </c>
      <c r="R27" s="169">
        <v>5003.6268540000001</v>
      </c>
      <c r="S27" s="169">
        <v>5176.1275990000004</v>
      </c>
      <c r="T27" s="169">
        <v>5125.0814609999998</v>
      </c>
      <c r="U27" s="168">
        <v>0</v>
      </c>
      <c r="V27" s="169">
        <v>0</v>
      </c>
      <c r="W27" s="169" t="s">
        <v>30</v>
      </c>
      <c r="X27" s="169">
        <v>20198.635245000001</v>
      </c>
      <c r="Y27" s="168">
        <v>20394.319912999999</v>
      </c>
      <c r="Z27" s="169">
        <v>24603.642097</v>
      </c>
      <c r="AA27" s="169">
        <v>27834.790327999999</v>
      </c>
      <c r="AB27" s="820">
        <f>BS_Quarterly!BM7</f>
        <v>28155.177630999999</v>
      </c>
      <c r="AC27" s="168">
        <f>BS_Quarterly!BP7</f>
        <v>28428.606500999998</v>
      </c>
    </row>
    <row r="28" spans="2:29" ht="20" customHeight="1">
      <c r="B28" s="69"/>
      <c r="C28" s="54" t="s">
        <v>240</v>
      </c>
      <c r="D28" s="1006" t="s">
        <v>431</v>
      </c>
      <c r="E28" s="166">
        <v>1941.696412</v>
      </c>
      <c r="F28" s="167">
        <v>2177.351537</v>
      </c>
      <c r="G28" s="167">
        <v>3068.1986059999999</v>
      </c>
      <c r="H28" s="167">
        <v>2541.630584</v>
      </c>
      <c r="I28" s="168">
        <v>3474.13447</v>
      </c>
      <c r="J28" s="169">
        <v>4594.1883779999998</v>
      </c>
      <c r="K28" s="169">
        <v>3480.506081</v>
      </c>
      <c r="L28" s="169">
        <v>3127.5130380000001</v>
      </c>
      <c r="M28" s="168">
        <v>4041.9104139999999</v>
      </c>
      <c r="N28" s="169">
        <v>3174.6593779999998</v>
      </c>
      <c r="O28" s="169">
        <v>3101.0599029999998</v>
      </c>
      <c r="P28" s="169">
        <v>3466.866129</v>
      </c>
      <c r="Q28" s="168">
        <v>4437.1865639999996</v>
      </c>
      <c r="R28" s="169">
        <v>3853.9793020000002</v>
      </c>
      <c r="S28" s="169">
        <v>3726.1147019999999</v>
      </c>
      <c r="T28" s="169">
        <v>2115.9017739999999</v>
      </c>
      <c r="U28" s="168">
        <v>5946.614313</v>
      </c>
      <c r="V28" s="169">
        <v>5349.6292329999997</v>
      </c>
      <c r="W28" s="169">
        <v>8568.3109889999996</v>
      </c>
      <c r="X28" s="169">
        <v>8003.9832100000003</v>
      </c>
      <c r="Y28" s="168">
        <v>11228.500811</v>
      </c>
      <c r="Z28" s="169">
        <v>13654.072505</v>
      </c>
      <c r="AA28" s="169">
        <v>17429.199883000001</v>
      </c>
      <c r="AB28" s="820">
        <f>BS_Quarterly!BM8</f>
        <v>17710.839993000001</v>
      </c>
      <c r="AC28" s="168">
        <f>BS_Quarterly!BP8</f>
        <v>24018.258822</v>
      </c>
    </row>
    <row r="29" spans="2:29" ht="20" customHeight="1">
      <c r="B29" s="69"/>
      <c r="C29" s="54" t="s">
        <v>241</v>
      </c>
      <c r="D29" s="330" t="s">
        <v>55</v>
      </c>
      <c r="E29" s="166">
        <v>5073.6190749999996</v>
      </c>
      <c r="F29" s="167">
        <v>4701.8100649999997</v>
      </c>
      <c r="G29" s="167">
        <v>4850.5691049999996</v>
      </c>
      <c r="H29" s="167">
        <v>5906.6032720000003</v>
      </c>
      <c r="I29" s="168">
        <v>6407.3697910000001</v>
      </c>
      <c r="J29" s="169">
        <v>6137.5351039999996</v>
      </c>
      <c r="K29" s="169">
        <v>7680.838025</v>
      </c>
      <c r="L29" s="169">
        <v>8722.7339310000007</v>
      </c>
      <c r="M29" s="168">
        <v>9408.7447699999993</v>
      </c>
      <c r="N29" s="169">
        <v>11140.338174</v>
      </c>
      <c r="O29" s="169">
        <v>12089.852884</v>
      </c>
      <c r="P29" s="169">
        <v>9940.2947380000005</v>
      </c>
      <c r="Q29" s="168">
        <v>9188.7777580000002</v>
      </c>
      <c r="R29" s="169">
        <v>10023.948367000001</v>
      </c>
      <c r="S29" s="169">
        <v>12690.405835</v>
      </c>
      <c r="T29" s="169">
        <v>16465.363683</v>
      </c>
      <c r="U29" s="168">
        <v>18897.354263000001</v>
      </c>
      <c r="V29" s="169">
        <v>22425.612138</v>
      </c>
      <c r="W29" s="169">
        <v>25110.388919000001</v>
      </c>
      <c r="X29" s="169">
        <v>23397.666986</v>
      </c>
      <c r="Y29" s="168">
        <v>22444.798663000001</v>
      </c>
      <c r="Z29" s="169">
        <v>22393.907862</v>
      </c>
      <c r="AA29" s="169">
        <v>21607.03225</v>
      </c>
      <c r="AB29" s="820">
        <f>BS_Quarterly!BM9</f>
        <v>19434.327936000002</v>
      </c>
      <c r="AC29" s="168">
        <f>BS_Quarterly!BP9</f>
        <v>19355.875768000002</v>
      </c>
    </row>
    <row r="30" spans="2:29" hidden="1">
      <c r="B30" s="69"/>
      <c r="C30" s="54" t="s">
        <v>242</v>
      </c>
      <c r="D30" s="330" t="s">
        <v>136</v>
      </c>
      <c r="E30" s="166">
        <v>17.670784999999999</v>
      </c>
      <c r="F30" s="167">
        <v>40.837012000000001</v>
      </c>
      <c r="G30" s="167">
        <v>54.243912999999999</v>
      </c>
      <c r="H30" s="167">
        <v>82.696438000000001</v>
      </c>
      <c r="I30" s="168">
        <v>118.15539</v>
      </c>
      <c r="J30" s="169">
        <v>0</v>
      </c>
      <c r="K30" s="169">
        <v>14.492055000000001</v>
      </c>
      <c r="L30" s="169">
        <v>35.646574000000001</v>
      </c>
      <c r="M30" s="168">
        <v>65.638727000000003</v>
      </c>
      <c r="N30" s="169">
        <v>80.778049999999993</v>
      </c>
      <c r="O30" s="169">
        <v>23.339203999999999</v>
      </c>
      <c r="P30" s="169">
        <v>1467.640085</v>
      </c>
      <c r="Q30" s="168">
        <v>861.73877100000004</v>
      </c>
      <c r="R30" s="169">
        <v>817.86345500000004</v>
      </c>
      <c r="S30" s="169">
        <v>947.86345500000004</v>
      </c>
      <c r="T30" s="169">
        <v>905.86345500000004</v>
      </c>
      <c r="U30" s="168">
        <v>1828.8634549999999</v>
      </c>
      <c r="V30" s="169">
        <v>1881</v>
      </c>
      <c r="W30" s="169">
        <v>1491.8205009999999</v>
      </c>
      <c r="X30" s="169">
        <v>2076.639142</v>
      </c>
      <c r="Y30" s="168">
        <v>1960.6778939999999</v>
      </c>
      <c r="Z30" s="169">
        <v>1243.1250829999999</v>
      </c>
      <c r="AA30" s="169">
        <v>1677.746502</v>
      </c>
      <c r="AB30" s="820">
        <f>BS_Quarterly!BM10</f>
        <v>1432.729934</v>
      </c>
      <c r="AC30" s="168">
        <f>BS_Quarterly!BP10</f>
        <v>2018.119113</v>
      </c>
    </row>
    <row r="31" spans="2:29" hidden="1">
      <c r="B31" s="69"/>
      <c r="C31" s="54" t="s">
        <v>243</v>
      </c>
      <c r="D31" s="330" t="s">
        <v>135</v>
      </c>
      <c r="E31" s="166">
        <v>821.07459900000003</v>
      </c>
      <c r="F31" s="167">
        <v>849.92746899999997</v>
      </c>
      <c r="G31" s="167">
        <v>781.18953899999997</v>
      </c>
      <c r="H31" s="167">
        <v>1589.9533960000001</v>
      </c>
      <c r="I31" s="168">
        <v>1294.8050109999999</v>
      </c>
      <c r="J31" s="169">
        <v>503.98596800000001</v>
      </c>
      <c r="K31" s="169">
        <v>1015.658048</v>
      </c>
      <c r="L31" s="169">
        <v>737.09434799999997</v>
      </c>
      <c r="M31" s="168">
        <v>2225.8332789999999</v>
      </c>
      <c r="N31" s="169">
        <v>1468.6935619999999</v>
      </c>
      <c r="O31" s="169">
        <v>596.36703399999999</v>
      </c>
      <c r="P31" s="169">
        <v>511.85772800000001</v>
      </c>
      <c r="Q31" s="168">
        <v>2562.5063919999998</v>
      </c>
      <c r="R31" s="169">
        <v>2446.29108</v>
      </c>
      <c r="S31" s="169">
        <v>5727.0061640000004</v>
      </c>
      <c r="T31" s="169">
        <v>5715.1206309999998</v>
      </c>
      <c r="U31" s="168">
        <v>8540.7059009999994</v>
      </c>
      <c r="V31" s="169">
        <v>3564.5272020000002</v>
      </c>
      <c r="W31" s="169">
        <v>3332.322498</v>
      </c>
      <c r="X31" s="169">
        <v>2705.3074799999999</v>
      </c>
      <c r="Y31" s="168">
        <v>3831.1789170000002</v>
      </c>
      <c r="Z31" s="169">
        <v>3222.8782970000002</v>
      </c>
      <c r="AA31" s="169">
        <v>10766.058768999999</v>
      </c>
      <c r="AB31" s="820">
        <f>BS_Quarterly!BM11</f>
        <v>10277.253769999999</v>
      </c>
      <c r="AC31" s="168">
        <f>BS_Quarterly!BP11</f>
        <v>9879.9716950000002</v>
      </c>
    </row>
    <row r="32" spans="2:29" hidden="1">
      <c r="B32" s="69"/>
      <c r="C32" s="54" t="s">
        <v>244</v>
      </c>
      <c r="D32" s="330" t="s">
        <v>432</v>
      </c>
      <c r="E32" s="166">
        <v>11.415385000000001</v>
      </c>
      <c r="F32" s="167">
        <v>10.824405</v>
      </c>
      <c r="G32" s="167">
        <v>18.489695000000001</v>
      </c>
      <c r="H32" s="167">
        <v>4.4176130000000002</v>
      </c>
      <c r="I32" s="168">
        <v>5.7394579999999999</v>
      </c>
      <c r="J32" s="169">
        <v>6.8841169999999998</v>
      </c>
      <c r="K32" s="169">
        <v>9.5515360000000005</v>
      </c>
      <c r="L32" s="169">
        <v>0.16672300000000001</v>
      </c>
      <c r="M32" s="168">
        <v>1.1394629999999999</v>
      </c>
      <c r="N32" s="169">
        <v>7.1069430000000002</v>
      </c>
      <c r="O32" s="169">
        <v>10.900641999999999</v>
      </c>
      <c r="P32" s="169">
        <v>1.527552</v>
      </c>
      <c r="Q32" s="168">
        <v>1.591434</v>
      </c>
      <c r="R32" s="169">
        <v>16.598569999999999</v>
      </c>
      <c r="S32" s="169">
        <v>25.277471999999999</v>
      </c>
      <c r="T32" s="169">
        <v>24.435525999999999</v>
      </c>
      <c r="U32" s="168">
        <v>24.958220000000001</v>
      </c>
      <c r="V32" s="169">
        <v>26.650548000000001</v>
      </c>
      <c r="W32" s="169">
        <v>29.575531999999999</v>
      </c>
      <c r="X32" s="169">
        <v>24.527324</v>
      </c>
      <c r="Y32" s="168">
        <v>25.233744999999999</v>
      </c>
      <c r="Z32" s="169">
        <v>26.898747</v>
      </c>
      <c r="AA32" s="169">
        <v>203.45596</v>
      </c>
      <c r="AB32" s="820">
        <f>BS_Quarterly!BM12</f>
        <v>25.526389000000002</v>
      </c>
      <c r="AC32" s="168">
        <f>BS_Quarterly!BP12</f>
        <v>26.640604</v>
      </c>
    </row>
    <row r="33" spans="2:29" ht="20" customHeight="1">
      <c r="B33" s="67" t="s">
        <v>58</v>
      </c>
      <c r="C33" s="68"/>
      <c r="D33" s="319" t="s">
        <v>59</v>
      </c>
      <c r="E33" s="162">
        <v>35567.620753000003</v>
      </c>
      <c r="F33" s="163">
        <v>36058.110848000011</v>
      </c>
      <c r="G33" s="163">
        <v>36947.031686000009</v>
      </c>
      <c r="H33" s="163">
        <v>49080.730539000004</v>
      </c>
      <c r="I33" s="164">
        <v>49571.622874000008</v>
      </c>
      <c r="J33" s="165">
        <v>54089.454947000006</v>
      </c>
      <c r="K33" s="165">
        <v>54503.723300999998</v>
      </c>
      <c r="L33" s="165">
        <v>56010.299410000007</v>
      </c>
      <c r="M33" s="164">
        <v>55822.68117299999</v>
      </c>
      <c r="N33" s="165">
        <v>55304.449050000003</v>
      </c>
      <c r="O33" s="165">
        <v>55305.692062000002</v>
      </c>
      <c r="P33" s="165">
        <v>54513.727743999996</v>
      </c>
      <c r="Q33" s="164">
        <v>56645.667138999997</v>
      </c>
      <c r="R33" s="165">
        <v>71352.215113999991</v>
      </c>
      <c r="S33" s="165">
        <v>81317.708778</v>
      </c>
      <c r="T33" s="165">
        <v>143239.18471</v>
      </c>
      <c r="U33" s="164">
        <v>211360.70394800004</v>
      </c>
      <c r="V33" s="165">
        <v>210890.911422</v>
      </c>
      <c r="W33" s="165">
        <v>210778.06532499997</v>
      </c>
      <c r="X33" s="165">
        <v>183622.41757199998</v>
      </c>
      <c r="Y33" s="164">
        <v>183789.71224299999</v>
      </c>
      <c r="Z33" s="165">
        <v>188229.24635899998</v>
      </c>
      <c r="AA33" s="165">
        <v>188515.83015199998</v>
      </c>
      <c r="AB33" s="819">
        <f>BS_Quarterly!BM13</f>
        <v>189705.53868400003</v>
      </c>
      <c r="AC33" s="164">
        <f>BS_Quarterly!BP13</f>
        <v>190306.828007</v>
      </c>
    </row>
    <row r="34" spans="2:29" hidden="1">
      <c r="B34" s="69"/>
      <c r="C34" s="54" t="s">
        <v>245</v>
      </c>
      <c r="D34" s="330" t="s">
        <v>433</v>
      </c>
      <c r="E34" s="166">
        <v>158.179079</v>
      </c>
      <c r="F34" s="167">
        <v>386.900328</v>
      </c>
      <c r="G34" s="167">
        <v>406.90980400000001</v>
      </c>
      <c r="H34" s="167">
        <v>419.30556799999999</v>
      </c>
      <c r="I34" s="168">
        <v>389.43114300000002</v>
      </c>
      <c r="J34" s="169">
        <v>402.37009499999999</v>
      </c>
      <c r="K34" s="169">
        <v>417.62024400000001</v>
      </c>
      <c r="L34" s="169">
        <v>432.66153600000001</v>
      </c>
      <c r="M34" s="168">
        <v>437.06635899999998</v>
      </c>
      <c r="N34" s="169">
        <v>238.58311399999999</v>
      </c>
      <c r="O34" s="169">
        <v>253.28773699999999</v>
      </c>
      <c r="P34" s="169">
        <v>275.74344100000002</v>
      </c>
      <c r="Q34" s="168">
        <v>280.96229599999998</v>
      </c>
      <c r="R34" s="169">
        <v>288.62347</v>
      </c>
      <c r="S34" s="169">
        <v>291.91259600000001</v>
      </c>
      <c r="T34" s="169">
        <v>297.20755800000001</v>
      </c>
      <c r="U34" s="168">
        <v>518.08140800000001</v>
      </c>
      <c r="V34" s="169">
        <v>525.72800800000005</v>
      </c>
      <c r="W34" s="169">
        <v>424.33585799999997</v>
      </c>
      <c r="X34" s="169">
        <v>331.655306</v>
      </c>
      <c r="Y34" s="168">
        <v>107.422</v>
      </c>
      <c r="Z34" s="169">
        <v>107.422</v>
      </c>
      <c r="AA34" s="169">
        <v>107.422</v>
      </c>
      <c r="AB34" s="820">
        <f>BS_Quarterly!BM14</f>
        <v>107.422</v>
      </c>
      <c r="AC34" s="168">
        <f>BS_Quarterly!BP14</f>
        <v>107.422</v>
      </c>
    </row>
    <row r="35" spans="2:29" hidden="1">
      <c r="B35" s="69"/>
      <c r="C35" s="54" t="s">
        <v>60</v>
      </c>
      <c r="D35" s="330" t="s">
        <v>430</v>
      </c>
      <c r="E35" s="166" t="s">
        <v>30</v>
      </c>
      <c r="F35" s="167" t="s">
        <v>30</v>
      </c>
      <c r="G35" s="167" t="s">
        <v>30</v>
      </c>
      <c r="H35" s="167" t="s">
        <v>30</v>
      </c>
      <c r="I35" s="168" t="s">
        <v>30</v>
      </c>
      <c r="J35" s="169" t="s">
        <v>30</v>
      </c>
      <c r="K35" s="169" t="s">
        <v>30</v>
      </c>
      <c r="L35" s="169" t="s">
        <v>30</v>
      </c>
      <c r="M35" s="168" t="s">
        <v>30</v>
      </c>
      <c r="N35" s="169" t="s">
        <v>30</v>
      </c>
      <c r="O35" s="169" t="s">
        <v>30</v>
      </c>
      <c r="P35" s="169" t="s">
        <v>30</v>
      </c>
      <c r="Q35" s="168" t="s">
        <v>30</v>
      </c>
      <c r="R35" s="169" t="s">
        <v>30</v>
      </c>
      <c r="S35" s="169" t="s">
        <v>30</v>
      </c>
      <c r="T35" s="169" t="s">
        <v>30</v>
      </c>
      <c r="U35" s="168" t="s">
        <v>30</v>
      </c>
      <c r="V35" s="169" t="s">
        <v>30</v>
      </c>
      <c r="W35" s="169" t="s">
        <v>30</v>
      </c>
      <c r="X35" s="169" t="s">
        <v>30</v>
      </c>
      <c r="Y35" s="168" t="s">
        <v>30</v>
      </c>
      <c r="Z35" s="169">
        <v>2999.9585670000001</v>
      </c>
      <c r="AA35" s="169">
        <v>2999.9585670000001</v>
      </c>
      <c r="AB35" s="820">
        <f>BS_Quarterly!BM15</f>
        <v>2999.9585670000001</v>
      </c>
      <c r="AC35" s="168">
        <f>BS_Quarterly!BP15</f>
        <v>2999.9585670000001</v>
      </c>
    </row>
    <row r="36" spans="2:29" ht="20" customHeight="1">
      <c r="B36" s="69"/>
      <c r="C36" s="54" t="s">
        <v>246</v>
      </c>
      <c r="D36" s="330" t="s">
        <v>137</v>
      </c>
      <c r="E36" s="166">
        <v>32154.494222000001</v>
      </c>
      <c r="F36" s="167">
        <v>32691.602007000001</v>
      </c>
      <c r="G36" s="167">
        <v>33534.755847</v>
      </c>
      <c r="H36" s="167">
        <v>46055.749744000001</v>
      </c>
      <c r="I36" s="168">
        <v>45972.961415999998</v>
      </c>
      <c r="J36" s="169">
        <v>50219.071837000003</v>
      </c>
      <c r="K36" s="169">
        <v>50538.573380000002</v>
      </c>
      <c r="L36" s="169">
        <v>51077.691415000001</v>
      </c>
      <c r="M36" s="168">
        <v>50882.404436999997</v>
      </c>
      <c r="N36" s="169">
        <v>50627.866946000002</v>
      </c>
      <c r="O36" s="169">
        <v>50347.802879000003</v>
      </c>
      <c r="P36" s="169">
        <v>50098.618892999999</v>
      </c>
      <c r="Q36" s="168">
        <v>51293.336857000002</v>
      </c>
      <c r="R36" s="169">
        <v>66325.551731</v>
      </c>
      <c r="S36" s="169">
        <v>76457.837968000007</v>
      </c>
      <c r="T36" s="169">
        <v>80704.632922999997</v>
      </c>
      <c r="U36" s="168">
        <v>104563.798129</v>
      </c>
      <c r="V36" s="169">
        <v>132475.06566600001</v>
      </c>
      <c r="W36" s="169">
        <v>131988.20245899999</v>
      </c>
      <c r="X36" s="169">
        <v>104241.59458999999</v>
      </c>
      <c r="Y36" s="168">
        <v>121179.001082</v>
      </c>
      <c r="Z36" s="169">
        <v>121940.52067899999</v>
      </c>
      <c r="AA36" s="169">
        <v>125210.86790700001</v>
      </c>
      <c r="AB36" s="820">
        <f>BS_Quarterly!BM16</f>
        <v>138988.714882</v>
      </c>
      <c r="AC36" s="168">
        <f>BS_Quarterly!BP16</f>
        <v>143523.975228</v>
      </c>
    </row>
    <row r="37" spans="2:29" ht="20" hidden="1" customHeight="1">
      <c r="B37" s="69"/>
      <c r="C37" s="54" t="s">
        <v>247</v>
      </c>
      <c r="D37" s="330" t="s">
        <v>138</v>
      </c>
      <c r="E37" s="166">
        <v>127.576116</v>
      </c>
      <c r="F37" s="167">
        <v>131.49525800000001</v>
      </c>
      <c r="G37" s="167">
        <v>136.045445</v>
      </c>
      <c r="H37" s="167">
        <v>152.95273399999999</v>
      </c>
      <c r="I37" s="168">
        <v>159.48610099999999</v>
      </c>
      <c r="J37" s="169">
        <v>357.37920300000002</v>
      </c>
      <c r="K37" s="169">
        <v>414.13040599999999</v>
      </c>
      <c r="L37" s="169">
        <v>710.67403300000001</v>
      </c>
      <c r="M37" s="168">
        <v>710.36875799999996</v>
      </c>
      <c r="N37" s="169">
        <v>731.30753300000003</v>
      </c>
      <c r="O37" s="169">
        <v>720.193533</v>
      </c>
      <c r="P37" s="169">
        <v>821.86246900000003</v>
      </c>
      <c r="Q37" s="168">
        <v>807.05562099999997</v>
      </c>
      <c r="R37" s="169">
        <v>826.21163799999999</v>
      </c>
      <c r="S37" s="169">
        <v>1069.360572</v>
      </c>
      <c r="T37" s="169">
        <v>1123.998104</v>
      </c>
      <c r="U37" s="168">
        <v>1214.5768949999999</v>
      </c>
      <c r="V37" s="169">
        <v>1368.980671</v>
      </c>
      <c r="W37" s="169">
        <v>1456.9951940000001</v>
      </c>
      <c r="X37" s="169">
        <v>1478.3695740000001</v>
      </c>
      <c r="Y37" s="168">
        <v>1644.948093</v>
      </c>
      <c r="Z37" s="169">
        <v>1945.869254</v>
      </c>
      <c r="AA37" s="169">
        <v>2336.794433</v>
      </c>
      <c r="AB37" s="820">
        <f>BS_Quarterly!BM17</f>
        <v>2822.2968580000002</v>
      </c>
      <c r="AC37" s="168">
        <f>BS_Quarterly!BP17</f>
        <v>4575.2375490000004</v>
      </c>
    </row>
    <row r="38" spans="2:29">
      <c r="B38" s="69"/>
      <c r="C38" s="54" t="s">
        <v>249</v>
      </c>
      <c r="D38" s="330" t="s">
        <v>434</v>
      </c>
      <c r="E38" s="166" t="s">
        <v>30</v>
      </c>
      <c r="F38" s="167" t="s">
        <v>30</v>
      </c>
      <c r="G38" s="167" t="s">
        <v>30</v>
      </c>
      <c r="H38" s="167" t="s">
        <v>30</v>
      </c>
      <c r="I38" s="168"/>
      <c r="J38" s="169" t="s">
        <v>225</v>
      </c>
      <c r="K38" s="169" t="s">
        <v>225</v>
      </c>
      <c r="L38" s="169" t="s">
        <v>225</v>
      </c>
      <c r="M38" s="168">
        <v>0</v>
      </c>
      <c r="N38" s="169">
        <v>0</v>
      </c>
      <c r="O38" s="169">
        <v>0</v>
      </c>
      <c r="P38" s="169">
        <v>0</v>
      </c>
      <c r="Q38" s="168">
        <v>0</v>
      </c>
      <c r="R38" s="169">
        <v>0</v>
      </c>
      <c r="S38" s="169">
        <v>0</v>
      </c>
      <c r="T38" s="169">
        <v>58418.164117</v>
      </c>
      <c r="U38" s="168">
        <v>103467.475659</v>
      </c>
      <c r="V38" s="169">
        <v>74917.254627999995</v>
      </c>
      <c r="W38" s="169">
        <v>74762.030088</v>
      </c>
      <c r="X38" s="169">
        <v>74654.142443999997</v>
      </c>
      <c r="Y38" s="168">
        <v>57707.046391999997</v>
      </c>
      <c r="Z38" s="169">
        <v>57623.529424</v>
      </c>
      <c r="AA38" s="169">
        <v>54579.834546999999</v>
      </c>
      <c r="AB38" s="820">
        <f>BS_Quarterly!BM18</f>
        <v>41087.737051999997</v>
      </c>
      <c r="AC38" s="168">
        <f>BS_Quarterly!BP18</f>
        <v>36270.455333999998</v>
      </c>
    </row>
    <row r="39" spans="2:29" hidden="1">
      <c r="B39" s="69"/>
      <c r="C39" s="54" t="s">
        <v>248</v>
      </c>
      <c r="D39" s="330" t="s">
        <v>139</v>
      </c>
      <c r="E39" s="166">
        <v>2653.0795600000001</v>
      </c>
      <c r="F39" s="167">
        <v>2513.35646</v>
      </c>
      <c r="G39" s="167">
        <v>2543.31068</v>
      </c>
      <c r="H39" s="167">
        <v>2067.170936</v>
      </c>
      <c r="I39" s="168">
        <v>2644.860952</v>
      </c>
      <c r="J39" s="169">
        <v>2442.6254170000002</v>
      </c>
      <c r="K39" s="169">
        <v>2444.850434</v>
      </c>
      <c r="L39" s="169">
        <v>2926.1996300000001</v>
      </c>
      <c r="M39" s="168">
        <v>2927.6384499999999</v>
      </c>
      <c r="N39" s="169">
        <v>2896.91426</v>
      </c>
      <c r="O39" s="169">
        <v>3116.9389000000001</v>
      </c>
      <c r="P39" s="169">
        <v>1846.88456</v>
      </c>
      <c r="Q39" s="168">
        <v>2499.9438500000001</v>
      </c>
      <c r="R39" s="169">
        <v>2167.72424</v>
      </c>
      <c r="S39" s="169">
        <v>1754.4033300000001</v>
      </c>
      <c r="T39" s="169">
        <v>1894.43886</v>
      </c>
      <c r="U39" s="168">
        <v>929.59821999999997</v>
      </c>
      <c r="V39" s="169">
        <v>859.62824999999998</v>
      </c>
      <c r="W39" s="169">
        <v>1159.70426</v>
      </c>
      <c r="X39" s="169">
        <v>1038.0038400000001</v>
      </c>
      <c r="Y39" s="168">
        <v>1248.08843</v>
      </c>
      <c r="Z39" s="169">
        <v>1919.326883</v>
      </c>
      <c r="AA39" s="169">
        <v>1646.073153</v>
      </c>
      <c r="AB39" s="820">
        <f>BS_Quarterly!BM19</f>
        <v>1100.2748799999999</v>
      </c>
      <c r="AC39" s="168">
        <f>BS_Quarterly!BP19</f>
        <v>429.00508100000002</v>
      </c>
    </row>
    <row r="40" spans="2:29" hidden="1">
      <c r="B40" s="69"/>
      <c r="C40" s="54" t="s">
        <v>250</v>
      </c>
      <c r="D40" s="330" t="s">
        <v>61</v>
      </c>
      <c r="E40" s="166" t="s">
        <v>30</v>
      </c>
      <c r="F40" s="167">
        <v>23.967948</v>
      </c>
      <c r="G40" s="167">
        <v>12.692591999999999</v>
      </c>
      <c r="H40" s="170" t="s">
        <v>30</v>
      </c>
      <c r="I40" s="168">
        <v>23.352440000000001</v>
      </c>
      <c r="J40" s="169">
        <v>203.22920400000001</v>
      </c>
      <c r="K40" s="169">
        <v>150.53615199999999</v>
      </c>
      <c r="L40" s="169">
        <v>251.34474399999999</v>
      </c>
      <c r="M40" s="168">
        <v>255.455896</v>
      </c>
      <c r="N40" s="169">
        <v>200.434134</v>
      </c>
      <c r="O40" s="169">
        <v>258.95601299999998</v>
      </c>
      <c r="P40" s="169">
        <v>384.94548200000003</v>
      </c>
      <c r="Q40" s="168">
        <v>683.58179099999995</v>
      </c>
      <c r="R40" s="169">
        <v>664.17247899999995</v>
      </c>
      <c r="S40" s="169">
        <v>670.99253099999999</v>
      </c>
      <c r="T40" s="169">
        <v>800.74314800000002</v>
      </c>
      <c r="U40" s="168">
        <v>667.17363699999999</v>
      </c>
      <c r="V40" s="169">
        <v>744.25419899999997</v>
      </c>
      <c r="W40" s="169">
        <v>986.79746599999999</v>
      </c>
      <c r="X40" s="169">
        <v>1090.6440809999999</v>
      </c>
      <c r="Y40" s="168">
        <v>1105.370535</v>
      </c>
      <c r="Z40" s="169">
        <v>1475.1587919999999</v>
      </c>
      <c r="AA40" s="169">
        <v>1417.4187850000001</v>
      </c>
      <c r="AB40" s="820">
        <f>BS_Quarterly!BM20</f>
        <v>1217.303762</v>
      </c>
      <c r="AC40" s="168">
        <f>BS_Quarterly!BP20</f>
        <v>1018.943565</v>
      </c>
    </row>
    <row r="41" spans="2:29" hidden="1">
      <c r="B41" s="69"/>
      <c r="C41" s="54" t="s">
        <v>251</v>
      </c>
      <c r="D41" s="330" t="s">
        <v>435</v>
      </c>
      <c r="E41" s="166">
        <v>474.29177600000003</v>
      </c>
      <c r="F41" s="167">
        <v>310.78884699999998</v>
      </c>
      <c r="G41" s="167">
        <v>313.317318</v>
      </c>
      <c r="H41" s="167">
        <v>385.551557</v>
      </c>
      <c r="I41" s="168">
        <v>381.530822</v>
      </c>
      <c r="J41" s="169">
        <v>464.77919100000003</v>
      </c>
      <c r="K41" s="169">
        <v>538.01268500000003</v>
      </c>
      <c r="L41" s="169">
        <v>611.72805200000005</v>
      </c>
      <c r="M41" s="168">
        <v>609.74727299999995</v>
      </c>
      <c r="N41" s="169">
        <v>609.34306300000003</v>
      </c>
      <c r="O41" s="169">
        <v>608.51300000000003</v>
      </c>
      <c r="P41" s="169">
        <v>1085.6728989999999</v>
      </c>
      <c r="Q41" s="168">
        <v>1080.786724</v>
      </c>
      <c r="R41" s="169">
        <v>1079.931556</v>
      </c>
      <c r="S41" s="169">
        <v>1073.201781</v>
      </c>
      <c r="T41" s="169">
        <v>0</v>
      </c>
      <c r="U41" s="168">
        <v>0</v>
      </c>
      <c r="V41" s="169">
        <v>0</v>
      </c>
      <c r="W41" s="169" t="s">
        <v>30</v>
      </c>
      <c r="X41" s="169">
        <v>788.00773700000002</v>
      </c>
      <c r="Y41" s="168">
        <v>797.83571099999995</v>
      </c>
      <c r="Z41" s="169">
        <v>217.46075999999999</v>
      </c>
      <c r="AA41" s="169">
        <v>217.46075999999999</v>
      </c>
      <c r="AB41" s="820">
        <f>BS_Quarterly!BM21</f>
        <v>1381.8306829999999</v>
      </c>
      <c r="AC41" s="168">
        <f>BS_Quarterly!BP21</f>
        <v>1381.8306829999999</v>
      </c>
    </row>
    <row r="42" spans="2:29" ht="20" customHeight="1">
      <c r="B42" s="65" t="s">
        <v>62</v>
      </c>
      <c r="C42" s="66"/>
      <c r="D42" s="309" t="s">
        <v>410</v>
      </c>
      <c r="E42" s="158">
        <v>28686.775132999999</v>
      </c>
      <c r="F42" s="159">
        <v>25552.107796</v>
      </c>
      <c r="G42" s="159">
        <v>21164.073850000001</v>
      </c>
      <c r="H42" s="159">
        <v>24634.180260000001</v>
      </c>
      <c r="I42" s="160">
        <v>26762.678683999999</v>
      </c>
      <c r="J42" s="161">
        <v>23525.187862999999</v>
      </c>
      <c r="K42" s="161">
        <v>25328.675691</v>
      </c>
      <c r="L42" s="161">
        <v>25740.865728999997</v>
      </c>
      <c r="M42" s="160">
        <v>28209.630053000004</v>
      </c>
      <c r="N42" s="161">
        <v>21376.540517000001</v>
      </c>
      <c r="O42" s="161">
        <v>13144.883176000001</v>
      </c>
      <c r="P42" s="161">
        <v>13769.236723</v>
      </c>
      <c r="Q42" s="160">
        <v>19288.219024999999</v>
      </c>
      <c r="R42" s="161">
        <v>17514.066761000002</v>
      </c>
      <c r="S42" s="161">
        <v>19602.026471000001</v>
      </c>
      <c r="T42" s="161">
        <v>52634.773983999999</v>
      </c>
      <c r="U42" s="160">
        <v>131659.39084800001</v>
      </c>
      <c r="V42" s="161">
        <v>125937.03655</v>
      </c>
      <c r="W42" s="161">
        <v>132548.07626100001</v>
      </c>
      <c r="X42" s="161">
        <v>101857.251139</v>
      </c>
      <c r="Y42" s="160">
        <v>111471.354148</v>
      </c>
      <c r="Z42" s="161">
        <v>99556.264697999999</v>
      </c>
      <c r="AA42" s="161">
        <v>91940.687735</v>
      </c>
      <c r="AB42" s="818">
        <f>BS_Quarterly!BM22</f>
        <v>91942.522090999992</v>
      </c>
      <c r="AC42" s="160">
        <f>BS_Quarterly!BP22</f>
        <v>105627.39580699999</v>
      </c>
    </row>
    <row r="43" spans="2:29" ht="20" customHeight="1">
      <c r="B43" s="67" t="s">
        <v>63</v>
      </c>
      <c r="C43" s="68"/>
      <c r="D43" s="319" t="s">
        <v>64</v>
      </c>
      <c r="E43" s="162">
        <v>15629.550952</v>
      </c>
      <c r="F43" s="163">
        <v>14544.107796</v>
      </c>
      <c r="G43" s="163">
        <v>10756.073849999999</v>
      </c>
      <c r="H43" s="163">
        <v>14824.976246999999</v>
      </c>
      <c r="I43" s="164">
        <v>17327.439812999997</v>
      </c>
      <c r="J43" s="165">
        <v>14811.451136</v>
      </c>
      <c r="K43" s="165">
        <v>25087.843038999999</v>
      </c>
      <c r="L43" s="165">
        <v>25487.018111999998</v>
      </c>
      <c r="M43" s="164">
        <v>27963.029330000005</v>
      </c>
      <c r="N43" s="165">
        <v>21165.697470000003</v>
      </c>
      <c r="O43" s="165">
        <v>12930.955371000002</v>
      </c>
      <c r="P43" s="165">
        <v>13449.682548999999</v>
      </c>
      <c r="Q43" s="164">
        <v>18821.180475999998</v>
      </c>
      <c r="R43" s="165">
        <v>17084.193186</v>
      </c>
      <c r="S43" s="165">
        <v>19161.16633</v>
      </c>
      <c r="T43" s="165">
        <v>16793.038427</v>
      </c>
      <c r="U43" s="164">
        <v>28639.066834999998</v>
      </c>
      <c r="V43" s="165">
        <v>23830.713971999998</v>
      </c>
      <c r="W43" s="165">
        <v>30950.188412999996</v>
      </c>
      <c r="X43" s="165">
        <v>36225.225301999999</v>
      </c>
      <c r="Y43" s="164">
        <v>46341.958490999998</v>
      </c>
      <c r="Z43" s="165">
        <v>34842.197817</v>
      </c>
      <c r="AA43" s="165">
        <v>28294.889489999998</v>
      </c>
      <c r="AB43" s="819">
        <f>BS_Quarterly!BM23</f>
        <v>29246.386637999996</v>
      </c>
      <c r="AC43" s="164">
        <f>BS_Quarterly!BP23</f>
        <v>105042.69976599999</v>
      </c>
    </row>
    <row r="44" spans="2:29" hidden="1">
      <c r="B44" s="69"/>
      <c r="C44" s="54" t="s">
        <v>252</v>
      </c>
      <c r="D44" s="330" t="s">
        <v>436</v>
      </c>
      <c r="E44" s="166">
        <v>1229.8182979999999</v>
      </c>
      <c r="F44" s="167">
        <v>941.60597700000005</v>
      </c>
      <c r="G44" s="167">
        <v>836.10448899999994</v>
      </c>
      <c r="H44" s="167">
        <v>849.05637200000001</v>
      </c>
      <c r="I44" s="168">
        <v>1253.663935</v>
      </c>
      <c r="J44" s="169">
        <v>994.892383</v>
      </c>
      <c r="K44" s="169">
        <v>1049.041506</v>
      </c>
      <c r="L44" s="169">
        <v>705.81276700000001</v>
      </c>
      <c r="M44" s="168">
        <v>942.07138499999996</v>
      </c>
      <c r="N44" s="169">
        <v>489.10928000000001</v>
      </c>
      <c r="O44" s="169">
        <v>679.10591199999999</v>
      </c>
      <c r="P44" s="169">
        <v>840.32986200000005</v>
      </c>
      <c r="Q44" s="168">
        <v>1915.8370050000001</v>
      </c>
      <c r="R44" s="169">
        <v>1966.1580779999999</v>
      </c>
      <c r="S44" s="169">
        <v>1918.8454369999999</v>
      </c>
      <c r="T44" s="169">
        <v>1762.6824790000001</v>
      </c>
      <c r="U44" s="168">
        <v>3727.2651599999999</v>
      </c>
      <c r="V44" s="169">
        <v>2441.8786580000001</v>
      </c>
      <c r="W44" s="169">
        <v>3341.5634479999999</v>
      </c>
      <c r="X44" s="169">
        <v>2124.969047</v>
      </c>
      <c r="Y44" s="168">
        <v>4731.2892769999999</v>
      </c>
      <c r="Z44" s="169">
        <v>3898.8697830000001</v>
      </c>
      <c r="AA44" s="169">
        <v>5110.6777039999997</v>
      </c>
      <c r="AB44" s="820">
        <f>BS_Quarterly!BM24</f>
        <v>2374.5903090000002</v>
      </c>
      <c r="AC44" s="168">
        <f>BS_Quarterly!BP24</f>
        <v>4869.3168329999999</v>
      </c>
    </row>
    <row r="45" spans="2:29" ht="24" hidden="1">
      <c r="B45" s="69"/>
      <c r="C45" s="54" t="s">
        <v>253</v>
      </c>
      <c r="D45" s="1006" t="s">
        <v>444</v>
      </c>
      <c r="E45" s="166">
        <v>7400</v>
      </c>
      <c r="F45" s="167">
        <v>7400</v>
      </c>
      <c r="G45" s="167">
        <v>2600</v>
      </c>
      <c r="H45" s="167">
        <v>5841.3627999999999</v>
      </c>
      <c r="I45" s="168">
        <v>5841.3627999999999</v>
      </c>
      <c r="J45" s="169">
        <v>2600</v>
      </c>
      <c r="K45" s="169">
        <v>10200</v>
      </c>
      <c r="L45" s="169">
        <v>9600</v>
      </c>
      <c r="M45" s="168">
        <v>9000</v>
      </c>
      <c r="N45" s="169">
        <v>8400</v>
      </c>
      <c r="O45" s="169">
        <v>0</v>
      </c>
      <c r="P45" s="169">
        <v>0</v>
      </c>
      <c r="Q45" s="168">
        <v>0</v>
      </c>
      <c r="R45" s="169">
        <v>0</v>
      </c>
      <c r="S45" s="169">
        <v>0</v>
      </c>
      <c r="T45" s="169">
        <v>0</v>
      </c>
      <c r="U45" s="168">
        <v>2400</v>
      </c>
      <c r="V45" s="169">
        <v>2400</v>
      </c>
      <c r="W45" s="169">
        <v>2400</v>
      </c>
      <c r="X45" s="169">
        <v>2400</v>
      </c>
      <c r="Y45" s="168">
        <v>2400</v>
      </c>
      <c r="Z45" s="169">
        <v>2400</v>
      </c>
      <c r="AA45" s="169">
        <v>2600</v>
      </c>
      <c r="AB45" s="820">
        <f>BS_Quarterly!BM25</f>
        <v>2400</v>
      </c>
      <c r="AC45" s="168">
        <f>BS_Quarterly!BP25</f>
        <v>63800</v>
      </c>
    </row>
    <row r="46" spans="2:29" hidden="1">
      <c r="B46" s="69"/>
      <c r="C46" s="54" t="s">
        <v>254</v>
      </c>
      <c r="D46" s="330" t="s">
        <v>437</v>
      </c>
      <c r="E46" s="166">
        <v>1394.1501450000001</v>
      </c>
      <c r="F46" s="167">
        <v>1054.9774379999999</v>
      </c>
      <c r="G46" s="167">
        <v>1791.8485579999999</v>
      </c>
      <c r="H46" s="167">
        <v>1869.8462099999999</v>
      </c>
      <c r="I46" s="168">
        <v>2704.3870310000002</v>
      </c>
      <c r="J46" s="169">
        <v>3599.0121779999999</v>
      </c>
      <c r="K46" s="169">
        <v>5715.8101969999998</v>
      </c>
      <c r="L46" s="169">
        <v>7265.4351360000001</v>
      </c>
      <c r="M46" s="168">
        <v>7308.7326359999997</v>
      </c>
      <c r="N46" s="169">
        <v>4804.9350219999997</v>
      </c>
      <c r="O46" s="169">
        <v>5560.2833099999998</v>
      </c>
      <c r="P46" s="169">
        <v>4396.4878559999997</v>
      </c>
      <c r="Q46" s="168">
        <v>5354.798616</v>
      </c>
      <c r="R46" s="169">
        <v>6401.9854539999997</v>
      </c>
      <c r="S46" s="169">
        <v>7812.6299799999997</v>
      </c>
      <c r="T46" s="169">
        <v>5965.6538119999996</v>
      </c>
      <c r="U46" s="168">
        <v>7204.8422849999997</v>
      </c>
      <c r="V46" s="169">
        <v>7508.609539</v>
      </c>
      <c r="W46" s="169">
        <v>6609.5542150000001</v>
      </c>
      <c r="X46" s="169">
        <v>18158.545451999998</v>
      </c>
      <c r="Y46" s="168">
        <v>22372.973306</v>
      </c>
      <c r="Z46" s="169">
        <v>17544.982521999998</v>
      </c>
      <c r="AA46" s="169">
        <v>7499.4958450000004</v>
      </c>
      <c r="AB46" s="820">
        <f>BS_Quarterly!BM26</f>
        <v>10482.475130999999</v>
      </c>
      <c r="AC46" s="168">
        <f>BS_Quarterly!BP26</f>
        <v>11927.342054000001</v>
      </c>
    </row>
    <row r="47" spans="2:29" hidden="1">
      <c r="B47" s="69"/>
      <c r="C47" s="54" t="s">
        <v>255</v>
      </c>
      <c r="D47" s="330" t="s">
        <v>438</v>
      </c>
      <c r="E47" s="166">
        <v>794.50230799999997</v>
      </c>
      <c r="F47" s="167">
        <v>355.93366500000002</v>
      </c>
      <c r="G47" s="167">
        <v>396.743942</v>
      </c>
      <c r="H47" s="167">
        <v>612.73799699999995</v>
      </c>
      <c r="I47" s="168">
        <v>1435.978597</v>
      </c>
      <c r="J47" s="169">
        <v>655.32862899999998</v>
      </c>
      <c r="K47" s="169">
        <v>706.213662</v>
      </c>
      <c r="L47" s="169">
        <v>801.48676</v>
      </c>
      <c r="M47" s="168">
        <v>3552.3011649999999</v>
      </c>
      <c r="N47" s="169">
        <v>740.80989499999998</v>
      </c>
      <c r="O47" s="169">
        <v>748.44473800000003</v>
      </c>
      <c r="P47" s="169">
        <v>580.43126700000005</v>
      </c>
      <c r="Q47" s="168">
        <v>5281.5643069999996</v>
      </c>
      <c r="R47" s="169">
        <v>2502.0994300000002</v>
      </c>
      <c r="S47" s="169">
        <v>3388.427169</v>
      </c>
      <c r="T47" s="169">
        <v>980.20801500000005</v>
      </c>
      <c r="U47" s="168">
        <v>7234.0008200000002</v>
      </c>
      <c r="V47" s="169">
        <v>3422.0593669999998</v>
      </c>
      <c r="W47" s="169">
        <v>4351.4222090000003</v>
      </c>
      <c r="X47" s="169">
        <v>5465.274676</v>
      </c>
      <c r="Y47" s="168">
        <v>10348.39472</v>
      </c>
      <c r="Z47" s="169">
        <v>4345.2906039999998</v>
      </c>
      <c r="AA47" s="169">
        <v>5651.7439119999999</v>
      </c>
      <c r="AB47" s="820">
        <f>BS_Quarterly!BM27</f>
        <v>6794.9653099999996</v>
      </c>
      <c r="AC47" s="168">
        <f>BS_Quarterly!BP27</f>
        <v>16438.418118000001</v>
      </c>
    </row>
    <row r="48" spans="2:29" hidden="1">
      <c r="B48" s="69"/>
      <c r="C48" s="54" t="s">
        <v>256</v>
      </c>
      <c r="D48" s="330" t="s">
        <v>439</v>
      </c>
      <c r="E48" s="166">
        <v>4586.9228590000002</v>
      </c>
      <c r="F48" s="167">
        <v>4574.3305120000005</v>
      </c>
      <c r="G48" s="167">
        <v>4803.7855339999996</v>
      </c>
      <c r="H48" s="167">
        <v>5177.8308429999997</v>
      </c>
      <c r="I48" s="168">
        <v>5539.9536790000002</v>
      </c>
      <c r="J48" s="169">
        <v>6173.7079510000003</v>
      </c>
      <c r="K48" s="169">
        <v>6572.4792299999999</v>
      </c>
      <c r="L48" s="169">
        <v>6165.8761329999998</v>
      </c>
      <c r="M48" s="168">
        <v>6210.428629</v>
      </c>
      <c r="N48" s="169">
        <v>5870.1221100000002</v>
      </c>
      <c r="O48" s="169">
        <v>5024.6128820000004</v>
      </c>
      <c r="P48" s="169">
        <v>6641.2731389999999</v>
      </c>
      <c r="Q48" s="168">
        <v>5243.6387869999999</v>
      </c>
      <c r="R48" s="169">
        <v>5066.5780510000004</v>
      </c>
      <c r="S48" s="169">
        <v>4838.6872540000004</v>
      </c>
      <c r="T48" s="169">
        <v>6742.8183419999996</v>
      </c>
      <c r="U48" s="168">
        <v>6687.1877240000003</v>
      </c>
      <c r="V48" s="169">
        <v>6630.4673160000002</v>
      </c>
      <c r="W48" s="169">
        <v>12630.312449999999</v>
      </c>
      <c r="X48" s="169">
        <v>6293.1827620000004</v>
      </c>
      <c r="Y48" s="168">
        <v>4825.8271089999998</v>
      </c>
      <c r="Z48" s="169">
        <v>4661.5818989999998</v>
      </c>
      <c r="AA48" s="169">
        <v>5309.1213040000002</v>
      </c>
      <c r="AB48" s="820">
        <f>BS_Quarterly!BM28</f>
        <v>5072.1659609999997</v>
      </c>
      <c r="AC48" s="168">
        <f>BS_Quarterly!BP28</f>
        <v>6001.7522090000002</v>
      </c>
    </row>
    <row r="49" spans="2:29" hidden="1">
      <c r="B49" s="69"/>
      <c r="C49" s="54" t="s">
        <v>257</v>
      </c>
      <c r="D49" s="330" t="s">
        <v>441</v>
      </c>
      <c r="E49" s="166">
        <v>224.157342</v>
      </c>
      <c r="F49" s="167">
        <v>217.26020399999999</v>
      </c>
      <c r="G49" s="167">
        <v>327.59132699999998</v>
      </c>
      <c r="H49" s="167">
        <v>474.14202499999999</v>
      </c>
      <c r="I49" s="168">
        <v>490.10962499999999</v>
      </c>
      <c r="J49" s="169">
        <v>617.44629199999997</v>
      </c>
      <c r="K49" s="169">
        <v>702.56562899999994</v>
      </c>
      <c r="L49" s="169">
        <v>756.12944400000003</v>
      </c>
      <c r="M49" s="168">
        <v>741.05175799999995</v>
      </c>
      <c r="N49" s="169">
        <v>685.60485200000005</v>
      </c>
      <c r="O49" s="169">
        <v>725.19613600000002</v>
      </c>
      <c r="P49" s="169">
        <v>775.58098399999994</v>
      </c>
      <c r="Q49" s="168">
        <v>658.31196</v>
      </c>
      <c r="R49" s="169">
        <v>761.50987099999998</v>
      </c>
      <c r="S49" s="169">
        <v>790.439212</v>
      </c>
      <c r="T49" s="169">
        <v>827.52125100000001</v>
      </c>
      <c r="U49" s="168">
        <v>903.98603200000002</v>
      </c>
      <c r="V49" s="169">
        <v>947.98933099999999</v>
      </c>
      <c r="W49" s="169">
        <v>1080.8322149999999</v>
      </c>
      <c r="X49" s="169">
        <v>1225.9501250000001</v>
      </c>
      <c r="Y49" s="168">
        <v>1102.374401</v>
      </c>
      <c r="Z49" s="169">
        <v>1214.7489459999999</v>
      </c>
      <c r="AA49" s="169">
        <v>1319.069066</v>
      </c>
      <c r="AB49" s="820">
        <f>BS_Quarterly!BM29</f>
        <v>1382.8205379999999</v>
      </c>
      <c r="AC49" s="168">
        <f>BS_Quarterly!BP29</f>
        <v>1328.6669710000001</v>
      </c>
    </row>
    <row r="50" spans="2:29" hidden="1">
      <c r="B50" s="69"/>
      <c r="C50" s="54" t="s">
        <v>258</v>
      </c>
      <c r="D50" s="330" t="s">
        <v>440</v>
      </c>
      <c r="E50" s="166" t="s">
        <v>30</v>
      </c>
      <c r="F50" s="167" t="s">
        <v>30</v>
      </c>
      <c r="G50" s="167" t="s">
        <v>30</v>
      </c>
      <c r="H50" s="167" t="s">
        <v>30</v>
      </c>
      <c r="I50" s="168">
        <v>61.984146000000003</v>
      </c>
      <c r="J50" s="169">
        <v>171.063703</v>
      </c>
      <c r="K50" s="169">
        <v>141.73281499999999</v>
      </c>
      <c r="L50" s="169">
        <v>192.277872</v>
      </c>
      <c r="M50" s="168">
        <v>208.44375700000001</v>
      </c>
      <c r="N50" s="169">
        <v>175.116311</v>
      </c>
      <c r="O50" s="169">
        <v>193.31239299999999</v>
      </c>
      <c r="P50" s="169">
        <v>215.579441</v>
      </c>
      <c r="Q50" s="168">
        <v>367.02980100000002</v>
      </c>
      <c r="R50" s="169">
        <v>385.862302</v>
      </c>
      <c r="S50" s="169">
        <v>412.13727799999998</v>
      </c>
      <c r="T50" s="169">
        <v>514.15452800000003</v>
      </c>
      <c r="U50" s="168">
        <v>481.78481399999998</v>
      </c>
      <c r="V50" s="169">
        <v>479.70976100000001</v>
      </c>
      <c r="W50" s="169">
        <v>536.50387599999999</v>
      </c>
      <c r="X50" s="169">
        <v>557.30323999999996</v>
      </c>
      <c r="Y50" s="168">
        <v>561.09967800000004</v>
      </c>
      <c r="Z50" s="169">
        <v>776.724063</v>
      </c>
      <c r="AA50" s="169">
        <v>804.78165899999999</v>
      </c>
      <c r="AB50" s="820">
        <f>BS_Quarterly!BM30</f>
        <v>739.36938899999996</v>
      </c>
      <c r="AC50" s="168">
        <f>BS_Quarterly!BP30</f>
        <v>677.20358099999999</v>
      </c>
    </row>
    <row r="51" spans="2:29" ht="20" customHeight="1">
      <c r="B51" s="67" t="s">
        <v>67</v>
      </c>
      <c r="C51" s="68"/>
      <c r="D51" s="319" t="s">
        <v>236</v>
      </c>
      <c r="E51" s="162">
        <v>13057.224181</v>
      </c>
      <c r="F51" s="163">
        <v>11008</v>
      </c>
      <c r="G51" s="163">
        <v>10408</v>
      </c>
      <c r="H51" s="163">
        <v>9809.2040130000005</v>
      </c>
      <c r="I51" s="164">
        <v>9435.2388709999996</v>
      </c>
      <c r="J51" s="165">
        <v>8713.7367269999995</v>
      </c>
      <c r="K51" s="165">
        <v>240.832652</v>
      </c>
      <c r="L51" s="165">
        <v>253.84761699999999</v>
      </c>
      <c r="M51" s="164">
        <v>246.60072300000002</v>
      </c>
      <c r="N51" s="165">
        <v>210.84304700000001</v>
      </c>
      <c r="O51" s="165">
        <v>213.92780500000001</v>
      </c>
      <c r="P51" s="165">
        <v>319.55417399999999</v>
      </c>
      <c r="Q51" s="164">
        <v>467.03854899999999</v>
      </c>
      <c r="R51" s="165">
        <v>429.87357500000002</v>
      </c>
      <c r="S51" s="165">
        <v>440.860141</v>
      </c>
      <c r="T51" s="165">
        <v>35841.735557</v>
      </c>
      <c r="U51" s="164">
        <v>103020.324013</v>
      </c>
      <c r="V51" s="165">
        <v>102106.32257800001</v>
      </c>
      <c r="W51" s="165">
        <v>101597.887848</v>
      </c>
      <c r="X51" s="165">
        <v>65632.025836999994</v>
      </c>
      <c r="Y51" s="164">
        <v>65129.395657000001</v>
      </c>
      <c r="Z51" s="165">
        <v>64714.066880999999</v>
      </c>
      <c r="AA51" s="165">
        <v>63645.798244999998</v>
      </c>
      <c r="AB51" s="819">
        <f>BS_Quarterly!BM31</f>
        <v>62696.135452999995</v>
      </c>
      <c r="AC51" s="164">
        <f>BS_Quarterly!BP31</f>
        <v>584.69604100000004</v>
      </c>
    </row>
    <row r="52" spans="2:29" hidden="1">
      <c r="B52" s="69"/>
      <c r="C52" s="54" t="s">
        <v>259</v>
      </c>
      <c r="D52" s="330" t="s">
        <v>442</v>
      </c>
      <c r="E52" s="166">
        <v>11400</v>
      </c>
      <c r="F52" s="167">
        <v>10800</v>
      </c>
      <c r="G52" s="167">
        <v>10200</v>
      </c>
      <c r="H52" s="167">
        <v>9600</v>
      </c>
      <c r="I52" s="168">
        <v>9000</v>
      </c>
      <c r="J52" s="169">
        <v>8400</v>
      </c>
      <c r="K52" s="169">
        <v>0</v>
      </c>
      <c r="L52" s="169">
        <v>0</v>
      </c>
      <c r="M52" s="168">
        <v>0</v>
      </c>
      <c r="N52" s="169">
        <v>0</v>
      </c>
      <c r="O52" s="169">
        <v>0</v>
      </c>
      <c r="P52" s="169">
        <v>0</v>
      </c>
      <c r="Q52" s="168">
        <v>0</v>
      </c>
      <c r="R52" s="169">
        <v>0</v>
      </c>
      <c r="S52" s="169">
        <v>0</v>
      </c>
      <c r="T52" s="169">
        <v>35000</v>
      </c>
      <c r="U52" s="168">
        <v>101200</v>
      </c>
      <c r="V52" s="169">
        <v>100600</v>
      </c>
      <c r="W52" s="169">
        <v>100000</v>
      </c>
      <c r="X52" s="169">
        <v>64400</v>
      </c>
      <c r="Y52" s="168">
        <v>63800</v>
      </c>
      <c r="Z52" s="169">
        <v>63200</v>
      </c>
      <c r="AA52" s="169">
        <v>62600</v>
      </c>
      <c r="AB52" s="820">
        <f>BS_Quarterly!BM32</f>
        <v>62000</v>
      </c>
      <c r="AC52" s="168">
        <f>BS_Quarterly!BP32</f>
        <v>0</v>
      </c>
    </row>
    <row r="53" spans="2:29" hidden="1">
      <c r="B53" s="69"/>
      <c r="C53" s="54" t="s">
        <v>260</v>
      </c>
      <c r="D53" s="330" t="s">
        <v>443</v>
      </c>
      <c r="E53" s="166">
        <v>188</v>
      </c>
      <c r="F53" s="167">
        <v>208</v>
      </c>
      <c r="G53" s="167">
        <v>208</v>
      </c>
      <c r="H53" s="167">
        <v>208</v>
      </c>
      <c r="I53" s="168">
        <v>208</v>
      </c>
      <c r="J53" s="169">
        <v>228</v>
      </c>
      <c r="K53" s="169">
        <v>168</v>
      </c>
      <c r="L53" s="169">
        <v>148</v>
      </c>
      <c r="M53" s="168">
        <v>148</v>
      </c>
      <c r="N53" s="169">
        <v>148</v>
      </c>
      <c r="O53" s="169">
        <v>148</v>
      </c>
      <c r="P53" s="169">
        <v>148</v>
      </c>
      <c r="Q53" s="168">
        <v>148</v>
      </c>
      <c r="R53" s="169">
        <v>148</v>
      </c>
      <c r="S53" s="169">
        <v>178</v>
      </c>
      <c r="T53" s="169">
        <v>178</v>
      </c>
      <c r="U53" s="168">
        <v>1253.3613</v>
      </c>
      <c r="V53" s="169">
        <v>853.13400000000001</v>
      </c>
      <c r="W53" s="169">
        <v>745.71199999999999</v>
      </c>
      <c r="X53" s="169">
        <v>690.71199999999999</v>
      </c>
      <c r="Y53" s="168">
        <v>775.71199999999999</v>
      </c>
      <c r="Z53" s="169">
        <v>805.71199999999999</v>
      </c>
      <c r="AA53" s="169">
        <v>422.42200000000003</v>
      </c>
      <c r="AB53" s="820">
        <f>BS_Quarterly!BM33</f>
        <v>207.422</v>
      </c>
      <c r="AC53" s="168">
        <f>BS_Quarterly!BP33</f>
        <v>232.422</v>
      </c>
    </row>
    <row r="54" spans="2:29" hidden="1">
      <c r="B54" s="69"/>
      <c r="C54" s="54" t="s">
        <v>261</v>
      </c>
      <c r="D54" s="330" t="s">
        <v>445</v>
      </c>
      <c r="E54" s="166"/>
      <c r="F54" s="167"/>
      <c r="G54" s="167"/>
      <c r="H54" s="167"/>
      <c r="I54" s="168">
        <v>212.076278</v>
      </c>
      <c r="J54" s="169">
        <v>53.769731</v>
      </c>
      <c r="K54" s="169">
        <v>30.651153000000001</v>
      </c>
      <c r="L54" s="169">
        <v>79.135993999999997</v>
      </c>
      <c r="M54" s="168">
        <v>63.767054999999999</v>
      </c>
      <c r="N54" s="169">
        <v>41.014048000000003</v>
      </c>
      <c r="O54" s="169">
        <v>65.927805000000006</v>
      </c>
      <c r="P54" s="169">
        <v>171.55417399999999</v>
      </c>
      <c r="Q54" s="168">
        <v>319.03854899999999</v>
      </c>
      <c r="R54" s="169">
        <v>281.87357500000002</v>
      </c>
      <c r="S54" s="169">
        <v>262.860141</v>
      </c>
      <c r="T54" s="169">
        <v>291.45045699999997</v>
      </c>
      <c r="U54" s="168">
        <v>191.29386099999999</v>
      </c>
      <c r="V54" s="169">
        <v>270.784988</v>
      </c>
      <c r="W54" s="169">
        <v>457.16446100000002</v>
      </c>
      <c r="X54" s="169">
        <v>541.31383700000004</v>
      </c>
      <c r="Y54" s="168">
        <v>553.68365700000004</v>
      </c>
      <c r="Z54" s="169">
        <v>708.35488099999998</v>
      </c>
      <c r="AA54" s="169">
        <v>623.37624500000004</v>
      </c>
      <c r="AB54" s="820">
        <f>BS_Quarterly!BM34</f>
        <v>488.71345300000002</v>
      </c>
      <c r="AC54" s="168">
        <f>BS_Quarterly!BP34</f>
        <v>352.27404100000001</v>
      </c>
    </row>
    <row r="55" spans="2:29" hidden="1">
      <c r="B55" s="69"/>
      <c r="C55" s="54" t="s">
        <v>262</v>
      </c>
      <c r="D55" s="330" t="s">
        <v>69</v>
      </c>
      <c r="E55" s="166" t="s">
        <v>30</v>
      </c>
      <c r="F55" s="167" t="s">
        <v>30</v>
      </c>
      <c r="G55" s="167" t="s">
        <v>30</v>
      </c>
      <c r="H55" s="167">
        <v>1.204013</v>
      </c>
      <c r="I55" s="168">
        <v>15.162592999999999</v>
      </c>
      <c r="J55" s="169">
        <v>31.966996000000002</v>
      </c>
      <c r="K55" s="169">
        <v>42.181499000000002</v>
      </c>
      <c r="L55" s="169">
        <v>26.711622999999999</v>
      </c>
      <c r="M55" s="168">
        <v>34.833668000000003</v>
      </c>
      <c r="N55" s="169">
        <v>21.828999</v>
      </c>
      <c r="O55" s="169">
        <v>0</v>
      </c>
      <c r="P55" s="169">
        <v>0</v>
      </c>
      <c r="Q55" s="168">
        <v>0</v>
      </c>
      <c r="R55" s="169">
        <v>0</v>
      </c>
      <c r="S55" s="169">
        <v>0</v>
      </c>
      <c r="T55" s="169">
        <v>0</v>
      </c>
      <c r="U55" s="168" t="s">
        <v>30</v>
      </c>
      <c r="V55" s="169" t="s">
        <v>30</v>
      </c>
      <c r="W55" s="169" t="s">
        <v>30</v>
      </c>
      <c r="X55" s="169" t="s">
        <v>30</v>
      </c>
      <c r="Y55" s="168" t="s">
        <v>30</v>
      </c>
      <c r="Z55" s="169" t="s">
        <v>30</v>
      </c>
      <c r="AA55" s="169" t="s">
        <v>30</v>
      </c>
      <c r="AB55" s="820" t="str">
        <f>BS_Quarterly!BM35</f>
        <v>-</v>
      </c>
      <c r="AC55" s="168" t="str">
        <f>BS_Quarterly!BP35</f>
        <v>-</v>
      </c>
    </row>
    <row r="56" spans="2:29" hidden="1">
      <c r="B56" s="69"/>
      <c r="C56" s="70" t="s">
        <v>263</v>
      </c>
      <c r="D56" s="330" t="s">
        <v>68</v>
      </c>
      <c r="E56" s="166">
        <v>1469.224181</v>
      </c>
      <c r="F56" s="167" t="s">
        <v>30</v>
      </c>
      <c r="G56" s="167" t="s">
        <v>30</v>
      </c>
      <c r="H56" s="167" t="s">
        <v>30</v>
      </c>
      <c r="I56" s="168" t="s">
        <v>30</v>
      </c>
      <c r="J56" s="169" t="s">
        <v>30</v>
      </c>
      <c r="K56" s="169" t="s">
        <v>30</v>
      </c>
      <c r="L56" s="169">
        <v>0</v>
      </c>
      <c r="M56" s="168">
        <v>0</v>
      </c>
      <c r="N56" s="169">
        <v>0</v>
      </c>
      <c r="O56" s="169">
        <v>0</v>
      </c>
      <c r="P56" s="169">
        <v>0</v>
      </c>
      <c r="Q56" s="168">
        <v>0</v>
      </c>
      <c r="R56" s="169">
        <v>0</v>
      </c>
      <c r="S56" s="169">
        <v>0</v>
      </c>
      <c r="T56" s="169">
        <v>0</v>
      </c>
      <c r="U56" s="168" t="s">
        <v>30</v>
      </c>
      <c r="V56" s="169" t="s">
        <v>30</v>
      </c>
      <c r="W56" s="169" t="s">
        <v>30</v>
      </c>
      <c r="X56" s="169" t="s">
        <v>30</v>
      </c>
      <c r="Y56" s="168" t="s">
        <v>30</v>
      </c>
      <c r="Z56" s="169" t="s">
        <v>30</v>
      </c>
      <c r="AA56" s="169" t="s">
        <v>30</v>
      </c>
      <c r="AB56" s="820" t="str">
        <f>BS_Quarterly!BM36</f>
        <v>-</v>
      </c>
      <c r="AC56" s="168" t="str">
        <f>BS_Quarterly!BP36</f>
        <v>-</v>
      </c>
    </row>
    <row r="57" spans="2:29" hidden="1">
      <c r="B57" s="69"/>
      <c r="C57" s="54" t="s">
        <v>264</v>
      </c>
      <c r="D57" s="330" t="s">
        <v>446</v>
      </c>
      <c r="E57" s="166"/>
      <c r="F57" s="167"/>
      <c r="G57" s="167"/>
      <c r="H57" s="167"/>
      <c r="I57" s="168" t="s">
        <v>30</v>
      </c>
      <c r="J57" s="169" t="s">
        <v>30</v>
      </c>
      <c r="K57" s="169" t="s">
        <v>30</v>
      </c>
      <c r="L57" s="169">
        <v>0</v>
      </c>
      <c r="M57" s="168">
        <v>0</v>
      </c>
      <c r="N57" s="169">
        <v>0</v>
      </c>
      <c r="O57" s="169">
        <v>0</v>
      </c>
      <c r="P57" s="169">
        <v>0</v>
      </c>
      <c r="Q57" s="168">
        <v>0</v>
      </c>
      <c r="R57" s="169">
        <v>0</v>
      </c>
      <c r="S57" s="169">
        <v>0</v>
      </c>
      <c r="T57" s="169">
        <v>372.2851</v>
      </c>
      <c r="U57" s="168">
        <v>375.66885200000002</v>
      </c>
      <c r="V57" s="169">
        <v>382.40359000000001</v>
      </c>
      <c r="W57" s="169">
        <v>395.01138700000001</v>
      </c>
      <c r="X57" s="169" t="s">
        <v>30</v>
      </c>
      <c r="Y57" s="168" t="s">
        <v>30</v>
      </c>
      <c r="Z57" s="169" t="s">
        <v>30</v>
      </c>
      <c r="AA57" s="169" t="s">
        <v>30</v>
      </c>
      <c r="AB57" s="820" t="str">
        <f>BS_Quarterly!BM37</f>
        <v>-</v>
      </c>
      <c r="AC57" s="168" t="str">
        <f>BS_Quarterly!BP37</f>
        <v>-</v>
      </c>
    </row>
    <row r="58" spans="2:29" ht="20" customHeight="1">
      <c r="B58" s="65" t="s">
        <v>70</v>
      </c>
      <c r="C58" s="66"/>
      <c r="D58" s="309" t="s">
        <v>448</v>
      </c>
      <c r="E58" s="158">
        <v>36571.670379000003</v>
      </c>
      <c r="F58" s="159">
        <v>41954.374255000002</v>
      </c>
      <c r="G58" s="159">
        <v>44799.522691999999</v>
      </c>
      <c r="H58" s="159">
        <v>51043.024111000006</v>
      </c>
      <c r="I58" s="160">
        <v>56085.378000000004</v>
      </c>
      <c r="J58" s="161">
        <v>63717.354022</v>
      </c>
      <c r="K58" s="161">
        <v>74797.354800999994</v>
      </c>
      <c r="L58" s="161">
        <v>87916.575572000002</v>
      </c>
      <c r="M58" s="160">
        <v>97003.643599000003</v>
      </c>
      <c r="N58" s="161">
        <v>101725.018863</v>
      </c>
      <c r="O58" s="161">
        <v>110566.3146</v>
      </c>
      <c r="P58" s="161">
        <v>123756.87964500001</v>
      </c>
      <c r="Q58" s="160">
        <v>129463.98370300001</v>
      </c>
      <c r="R58" s="161">
        <v>141506.17944000001</v>
      </c>
      <c r="S58" s="161">
        <v>154053.51558599999</v>
      </c>
      <c r="T58" s="161">
        <v>163744.43135199999</v>
      </c>
      <c r="U58" s="160">
        <v>172416.42394000001</v>
      </c>
      <c r="V58" s="161">
        <v>186245.51312299998</v>
      </c>
      <c r="W58" s="161">
        <v>201746.08315800002</v>
      </c>
      <c r="X58" s="161">
        <v>229553.85716000001</v>
      </c>
      <c r="Y58" s="160">
        <v>240906.90308700001</v>
      </c>
      <c r="Z58" s="161">
        <v>259980.504828</v>
      </c>
      <c r="AA58" s="161">
        <v>271169.36151000002</v>
      </c>
      <c r="AB58" s="818">
        <f>BS_Quarterly!BM38</f>
        <v>283500.499663</v>
      </c>
      <c r="AC58" s="160">
        <f>BS_Quarterly!BP38</f>
        <v>297235.16150500003</v>
      </c>
    </row>
    <row r="59" spans="2:29" ht="20" customHeight="1">
      <c r="B59" s="67" t="s">
        <v>71</v>
      </c>
      <c r="C59" s="68"/>
      <c r="D59" s="1007" t="s">
        <v>447</v>
      </c>
      <c r="E59" s="162">
        <v>36571.670379000003</v>
      </c>
      <c r="F59" s="163">
        <v>41954.374255000002</v>
      </c>
      <c r="G59" s="163">
        <v>44799.522691999999</v>
      </c>
      <c r="H59" s="163">
        <v>51043.024111000006</v>
      </c>
      <c r="I59" s="164">
        <v>56085.378000000004</v>
      </c>
      <c r="J59" s="165">
        <v>63717.354022</v>
      </c>
      <c r="K59" s="165">
        <v>74797.354800999994</v>
      </c>
      <c r="L59" s="165">
        <v>87916.575572000002</v>
      </c>
      <c r="M59" s="164">
        <v>97003.643599000003</v>
      </c>
      <c r="N59" s="165">
        <v>101725.018863</v>
      </c>
      <c r="O59" s="165">
        <v>110566.3146</v>
      </c>
      <c r="P59" s="165">
        <v>123756.87964500001</v>
      </c>
      <c r="Q59" s="164">
        <v>129463.98370300001</v>
      </c>
      <c r="R59" s="165">
        <v>141506.17944000001</v>
      </c>
      <c r="S59" s="165">
        <v>154053.51558599999</v>
      </c>
      <c r="T59" s="165">
        <v>163744.43135199999</v>
      </c>
      <c r="U59" s="164">
        <v>172416.42394000001</v>
      </c>
      <c r="V59" s="165">
        <v>186245.51312299998</v>
      </c>
      <c r="W59" s="165">
        <v>201746.08315800002</v>
      </c>
      <c r="X59" s="165">
        <v>229553.85716000001</v>
      </c>
      <c r="Y59" s="164">
        <v>240906.90308700001</v>
      </c>
      <c r="Z59" s="165">
        <v>259980.504828</v>
      </c>
      <c r="AA59" s="165">
        <v>271169.36151000002</v>
      </c>
      <c r="AB59" s="819">
        <f>BS_Quarterly!BM39</f>
        <v>283500.499663</v>
      </c>
      <c r="AC59" s="164">
        <f>BS_Quarterly!BP39</f>
        <v>297235.16150500003</v>
      </c>
    </row>
    <row r="60" spans="2:29" hidden="1">
      <c r="B60" s="69"/>
      <c r="C60" s="54" t="s">
        <v>265</v>
      </c>
      <c r="D60" s="330" t="s">
        <v>72</v>
      </c>
      <c r="E60" s="166">
        <v>6047.3077000000003</v>
      </c>
      <c r="F60" s="167">
        <v>6197.3077000000003</v>
      </c>
      <c r="G60" s="167">
        <v>6197.3077000000003</v>
      </c>
      <c r="H60" s="167">
        <v>6197.3077000000003</v>
      </c>
      <c r="I60" s="168">
        <v>6197.3077000000003</v>
      </c>
      <c r="J60" s="169">
        <v>6197.3077000000003</v>
      </c>
      <c r="K60" s="169">
        <v>6283.0113000000001</v>
      </c>
      <c r="L60" s="169">
        <v>6436.4380000000001</v>
      </c>
      <c r="M60" s="168">
        <v>6470.9168</v>
      </c>
      <c r="N60" s="169">
        <v>6470.9168</v>
      </c>
      <c r="O60" s="169">
        <v>6470.9168</v>
      </c>
      <c r="P60" s="169">
        <v>6470.9168</v>
      </c>
      <c r="Q60" s="168">
        <v>6471.6863999999996</v>
      </c>
      <c r="R60" s="169">
        <v>6471.6863999999996</v>
      </c>
      <c r="S60" s="169">
        <v>6471.6863999999996</v>
      </c>
      <c r="T60" s="169">
        <v>6471.6863999999996</v>
      </c>
      <c r="U60" s="168">
        <v>6477.6701999999996</v>
      </c>
      <c r="V60" s="169">
        <v>6477.6701999999996</v>
      </c>
      <c r="W60" s="169">
        <v>6477.6701999999996</v>
      </c>
      <c r="X60" s="169">
        <v>6477.6701999999996</v>
      </c>
      <c r="Y60" s="168">
        <v>6477.6701999999996</v>
      </c>
      <c r="Z60" s="169">
        <v>6477.6701999999996</v>
      </c>
      <c r="AA60" s="169">
        <v>6477.6701999999996</v>
      </c>
      <c r="AB60" s="820">
        <f>BS_Quarterly!BM40</f>
        <v>6477.6701999999996</v>
      </c>
      <c r="AC60" s="168">
        <f>BS_Quarterly!BP40</f>
        <v>6477.6701999999996</v>
      </c>
    </row>
    <row r="61" spans="2:29" hidden="1">
      <c r="B61" s="69"/>
      <c r="C61" s="54" t="s">
        <v>266</v>
      </c>
      <c r="D61" s="330" t="s">
        <v>73</v>
      </c>
      <c r="E61" s="166">
        <v>17858.287918999999</v>
      </c>
      <c r="F61" s="167">
        <v>19185.934646000002</v>
      </c>
      <c r="G61" s="167">
        <v>19185.934646000002</v>
      </c>
      <c r="H61" s="167">
        <v>19185.934646000002</v>
      </c>
      <c r="I61" s="168">
        <v>19185.934646000002</v>
      </c>
      <c r="J61" s="169">
        <v>19185.934646000002</v>
      </c>
      <c r="K61" s="169">
        <v>20727.772675</v>
      </c>
      <c r="L61" s="169">
        <v>23487.973190000001</v>
      </c>
      <c r="M61" s="168">
        <v>24108.258978000002</v>
      </c>
      <c r="N61" s="169">
        <v>24108.258978000002</v>
      </c>
      <c r="O61" s="169">
        <v>24108.258978000002</v>
      </c>
      <c r="P61" s="169">
        <v>24108.258978000002</v>
      </c>
      <c r="Q61" s="168">
        <v>24122.104353999999</v>
      </c>
      <c r="R61" s="169">
        <v>24122.104353999999</v>
      </c>
      <c r="S61" s="169">
        <v>24122.104353999999</v>
      </c>
      <c r="T61" s="169">
        <v>24122.104353999999</v>
      </c>
      <c r="U61" s="168">
        <v>24229.755029</v>
      </c>
      <c r="V61" s="169">
        <v>24229.755029</v>
      </c>
      <c r="W61" s="169">
        <v>24229.755029</v>
      </c>
      <c r="X61" s="169">
        <v>24229.755029</v>
      </c>
      <c r="Y61" s="168">
        <v>24229.755029</v>
      </c>
      <c r="Z61" s="169">
        <v>24229.755029</v>
      </c>
      <c r="AA61" s="169">
        <v>24229.755029</v>
      </c>
      <c r="AB61" s="820">
        <f>BS_Quarterly!BM41</f>
        <v>24229.755029</v>
      </c>
      <c r="AC61" s="168">
        <f>BS_Quarterly!BP41</f>
        <v>24229.755029</v>
      </c>
    </row>
    <row r="62" spans="2:29" hidden="1">
      <c r="B62" s="69"/>
      <c r="C62" s="54" t="s">
        <v>267</v>
      </c>
      <c r="D62" s="330" t="s">
        <v>449</v>
      </c>
      <c r="E62" s="166">
        <v>137.363878</v>
      </c>
      <c r="F62" s="167">
        <v>165.41250400000001</v>
      </c>
      <c r="G62" s="167">
        <v>193.46113</v>
      </c>
      <c r="H62" s="167">
        <v>213.68881300000001</v>
      </c>
      <c r="I62" s="168">
        <v>218.27461099999999</v>
      </c>
      <c r="J62" s="169">
        <v>222.860409</v>
      </c>
      <c r="K62" s="169">
        <v>155.795863</v>
      </c>
      <c r="L62" s="169">
        <v>33.000321</v>
      </c>
      <c r="M62" s="168">
        <v>5.4051049999999998</v>
      </c>
      <c r="N62" s="169">
        <v>5.4051049999999998</v>
      </c>
      <c r="O62" s="169">
        <v>5.4051049999999998</v>
      </c>
      <c r="P62" s="169">
        <v>5.4051049999999998</v>
      </c>
      <c r="Q62" s="168">
        <v>4.7891529999999998</v>
      </c>
      <c r="R62" s="169">
        <v>4.7891529999999998</v>
      </c>
      <c r="S62" s="169">
        <v>4.7891529999999998</v>
      </c>
      <c r="T62" s="169">
        <v>4.7891529999999998</v>
      </c>
      <c r="U62" s="168">
        <v>0</v>
      </c>
      <c r="V62" s="169">
        <v>0</v>
      </c>
      <c r="W62" s="169">
        <v>-3255.1378</v>
      </c>
      <c r="X62" s="169">
        <v>-5421.9760999999999</v>
      </c>
      <c r="Y62" s="168">
        <v>-5410.8888230000002</v>
      </c>
      <c r="Z62" s="169">
        <v>-4888.8070379999999</v>
      </c>
      <c r="AA62" s="169">
        <v>-14908.716833</v>
      </c>
      <c r="AB62" s="820">
        <f>BS_Quarterly!BM42</f>
        <v>-18253.885541</v>
      </c>
      <c r="AC62" s="168">
        <f>BS_Quarterly!BP42</f>
        <v>2166.4939330000002</v>
      </c>
    </row>
    <row r="63" spans="2:29" ht="24" hidden="1">
      <c r="B63" s="69"/>
      <c r="C63" s="54" t="s">
        <v>268</v>
      </c>
      <c r="D63" s="1006" t="s">
        <v>450</v>
      </c>
      <c r="E63" s="166">
        <v>-19.459337999999999</v>
      </c>
      <c r="F63" s="167">
        <v>7.6291419999999999</v>
      </c>
      <c r="G63" s="167">
        <v>-12.610791000000001</v>
      </c>
      <c r="H63" s="167">
        <v>-24.396335000000001</v>
      </c>
      <c r="I63" s="168">
        <v>-29.639191</v>
      </c>
      <c r="J63" s="169">
        <v>-44.921357999999998</v>
      </c>
      <c r="K63" s="169">
        <v>-37.000903999999998</v>
      </c>
      <c r="L63" s="169">
        <v>-37.639963999999999</v>
      </c>
      <c r="M63" s="168">
        <v>-20.865745</v>
      </c>
      <c r="N63" s="169">
        <v>-19.432632999999999</v>
      </c>
      <c r="O63" s="169">
        <v>-5.0552130000000002</v>
      </c>
      <c r="P63" s="169">
        <v>-28.567205999999999</v>
      </c>
      <c r="Q63" s="168">
        <v>-15.16616</v>
      </c>
      <c r="R63" s="169">
        <v>-12.134198</v>
      </c>
      <c r="S63" s="169">
        <v>11.725914</v>
      </c>
      <c r="T63" s="169">
        <v>22.859175</v>
      </c>
      <c r="U63" s="168">
        <v>40.755913</v>
      </c>
      <c r="V63" s="169">
        <v>61.850673</v>
      </c>
      <c r="W63" s="169">
        <v>101.34120799999999</v>
      </c>
      <c r="X63" s="169">
        <v>38.081536999999997</v>
      </c>
      <c r="Y63" s="168">
        <v>76.313284999999993</v>
      </c>
      <c r="Z63" s="169">
        <v>69.310653000000002</v>
      </c>
      <c r="AA63" s="169">
        <v>84.654872999999995</v>
      </c>
      <c r="AB63" s="820">
        <f>BS_Quarterly!BM43</f>
        <v>62.881940999999998</v>
      </c>
      <c r="AC63" s="168">
        <f>BS_Quarterly!BP43</f>
        <v>87.134159999999994</v>
      </c>
    </row>
    <row r="64" spans="2:29" ht="20" customHeight="1">
      <c r="B64" s="69"/>
      <c r="C64" s="54" t="s">
        <v>269</v>
      </c>
      <c r="D64" s="330" t="s">
        <v>74</v>
      </c>
      <c r="E64" s="166">
        <v>12548.17022</v>
      </c>
      <c r="F64" s="167">
        <v>16398.090262999998</v>
      </c>
      <c r="G64" s="167">
        <v>19235.430006999999</v>
      </c>
      <c r="H64" s="167">
        <v>25470.489287</v>
      </c>
      <c r="I64" s="168">
        <v>30513.500233999999</v>
      </c>
      <c r="J64" s="169">
        <v>38156.172624999999</v>
      </c>
      <c r="K64" s="169">
        <v>47667.775866999997</v>
      </c>
      <c r="L64" s="169">
        <v>57996.804024999998</v>
      </c>
      <c r="M64" s="168">
        <v>66439.928461000003</v>
      </c>
      <c r="N64" s="169">
        <v>71159.870613000006</v>
      </c>
      <c r="O64" s="169">
        <v>79986.788929999995</v>
      </c>
      <c r="P64" s="169">
        <v>93200.865967999998</v>
      </c>
      <c r="Q64" s="168">
        <v>98880.569956000007</v>
      </c>
      <c r="R64" s="169">
        <v>110919.733731</v>
      </c>
      <c r="S64" s="169">
        <v>123443.20976500001</v>
      </c>
      <c r="T64" s="169">
        <v>133122.99226999999</v>
      </c>
      <c r="U64" s="168">
        <v>141668.24279799999</v>
      </c>
      <c r="V64" s="169">
        <v>155476.23722099999</v>
      </c>
      <c r="W64" s="169">
        <v>174192.45452100001</v>
      </c>
      <c r="X64" s="169">
        <v>204230.32649400001</v>
      </c>
      <c r="Y64" s="168">
        <v>215534.053396</v>
      </c>
      <c r="Z64" s="169">
        <v>234092.575984</v>
      </c>
      <c r="AA64" s="169">
        <v>255285.99824099999</v>
      </c>
      <c r="AB64" s="820">
        <f>BS_Quarterly!BM44</f>
        <v>270984.07803400001</v>
      </c>
      <c r="AC64" s="168">
        <f>BS_Quarterly!BP44</f>
        <v>264274.108183</v>
      </c>
    </row>
    <row r="65" spans="2:29" hidden="1">
      <c r="B65" s="67" t="s">
        <v>75</v>
      </c>
      <c r="C65" s="68"/>
      <c r="D65" s="319" t="s">
        <v>76</v>
      </c>
      <c r="E65" s="171">
        <v>0</v>
      </c>
      <c r="F65" s="172">
        <v>0</v>
      </c>
      <c r="G65" s="172">
        <v>0</v>
      </c>
      <c r="H65" s="172">
        <v>0</v>
      </c>
      <c r="I65" s="164">
        <v>0</v>
      </c>
      <c r="J65" s="165">
        <v>0</v>
      </c>
      <c r="K65" s="165">
        <v>0</v>
      </c>
      <c r="L65" s="165">
        <v>0</v>
      </c>
      <c r="M65" s="164">
        <v>0</v>
      </c>
      <c r="N65" s="165">
        <v>0</v>
      </c>
      <c r="O65" s="165">
        <v>0</v>
      </c>
      <c r="P65" s="165">
        <v>0</v>
      </c>
      <c r="Q65" s="164">
        <v>0</v>
      </c>
      <c r="R65" s="165">
        <v>0</v>
      </c>
      <c r="S65" s="165">
        <v>0</v>
      </c>
      <c r="T65" s="165">
        <v>0</v>
      </c>
      <c r="U65" s="164">
        <v>0</v>
      </c>
      <c r="V65" s="165">
        <v>0</v>
      </c>
      <c r="W65" s="165">
        <v>0</v>
      </c>
      <c r="X65" s="165">
        <v>0</v>
      </c>
      <c r="Y65" s="164">
        <v>0</v>
      </c>
      <c r="Z65" s="165">
        <v>0</v>
      </c>
      <c r="AA65" s="165">
        <v>0</v>
      </c>
      <c r="AB65" s="819">
        <f>BS_Quarterly!BM45</f>
        <v>0</v>
      </c>
      <c r="AC65" s="164">
        <f>BS_Quarterly!BP45</f>
        <v>0</v>
      </c>
    </row>
    <row r="66" spans="2:29" ht="19.5" customHeight="1" thickBot="1">
      <c r="B66" s="71" t="s">
        <v>235</v>
      </c>
      <c r="C66" s="72"/>
      <c r="D66" s="309" t="s">
        <v>451</v>
      </c>
      <c r="E66" s="173">
        <v>65258.445512000006</v>
      </c>
      <c r="F66" s="174">
        <v>67506.482050999999</v>
      </c>
      <c r="G66" s="174">
        <v>65963.596541999999</v>
      </c>
      <c r="H66" s="174">
        <v>75677.204371</v>
      </c>
      <c r="I66" s="175">
        <v>82848.05668400001</v>
      </c>
      <c r="J66" s="176">
        <v>87242.541884999999</v>
      </c>
      <c r="K66" s="176">
        <v>100126.03049199999</v>
      </c>
      <c r="L66" s="176">
        <v>113657.441301</v>
      </c>
      <c r="M66" s="175">
        <v>125213.273652</v>
      </c>
      <c r="N66" s="176">
        <v>123101.55938000001</v>
      </c>
      <c r="O66" s="176">
        <v>123711.197776</v>
      </c>
      <c r="P66" s="176">
        <v>137526.11636800002</v>
      </c>
      <c r="Q66" s="175">
        <v>148752.202728</v>
      </c>
      <c r="R66" s="176">
        <v>159020.246201</v>
      </c>
      <c r="S66" s="176">
        <v>173655.54205699998</v>
      </c>
      <c r="T66" s="176">
        <v>216379.20533599998</v>
      </c>
      <c r="U66" s="175">
        <v>304075.81478800002</v>
      </c>
      <c r="V66" s="176">
        <v>312182.549673</v>
      </c>
      <c r="W66" s="176">
        <v>334294.15941900003</v>
      </c>
      <c r="X66" s="176">
        <v>331411.10829900001</v>
      </c>
      <c r="Y66" s="175">
        <v>352378.25723500003</v>
      </c>
      <c r="Z66" s="176">
        <v>359536.76952600002</v>
      </c>
      <c r="AA66" s="176">
        <v>363110.049245</v>
      </c>
      <c r="AB66" s="821">
        <f>BS_Quarterly!BM46</f>
        <v>375443.02175399999</v>
      </c>
      <c r="AC66" s="175">
        <f>BS_Quarterly!BP46</f>
        <v>402862.55731200002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CN64"/>
  <sheetViews>
    <sheetView showGridLines="0" view="pageBreakPreview" zoomScaleNormal="100" zoomScaleSheetLayoutView="100" workbookViewId="0">
      <pane xSplit="2" ySplit="3" topLeftCell="BX40" activePane="bottomRight" state="frozen"/>
      <selection activeCell="D50" sqref="D50"/>
      <selection pane="topRight" activeCell="D50" sqref="D50"/>
      <selection pane="bottomLeft" activeCell="D50" sqref="D50"/>
      <selection pane="bottomRight" activeCell="CE62" sqref="CE62"/>
    </sheetView>
  </sheetViews>
  <sheetFormatPr defaultColWidth="7.6328125" defaultRowHeight="16.25" customHeight="1" outlineLevelRow="1" outlineLevelCol="1"/>
  <cols>
    <col min="1" max="1" width="17.1796875" style="563" customWidth="1"/>
    <col min="2" max="2" width="18.6328125" style="563" customWidth="1"/>
    <col min="3" max="7" width="9.1796875" style="372" customWidth="1" outlineLevel="1"/>
    <col min="8" max="9" width="7.1796875" style="126" customWidth="1" outlineLevel="1"/>
    <col min="10" max="10" width="9.1796875" style="372" customWidth="1" outlineLevel="1"/>
    <col min="11" max="12" width="7.1796875" style="126" customWidth="1" outlineLevel="1"/>
    <col min="13" max="13" width="9.1796875" style="372" customWidth="1" outlineLevel="1"/>
    <col min="14" max="15" width="7.1796875" style="126" customWidth="1" outlineLevel="1"/>
    <col min="16" max="16" width="9.1796875" style="372" customWidth="1" outlineLevel="1"/>
    <col min="17" max="18" width="7.1796875" style="126" customWidth="1" outlineLevel="1"/>
    <col min="19" max="19" width="9.1796875" style="372" customWidth="1" outlineLevel="1"/>
    <col min="20" max="21" width="7.1796875" style="126" customWidth="1" outlineLevel="1"/>
    <col min="22" max="22" width="9.1796875" style="372" customWidth="1" outlineLevel="1"/>
    <col min="23" max="24" width="7.1796875" style="126" customWidth="1" outlineLevel="1"/>
    <col min="25" max="25" width="9.1796875" style="372" customWidth="1" outlineLevel="1"/>
    <col min="26" max="27" width="7.1796875" style="126" customWidth="1" outlineLevel="1"/>
    <col min="28" max="28" width="9.1796875" style="372" customWidth="1" outlineLevel="1"/>
    <col min="29" max="30" width="7.1796875" style="126" customWidth="1" outlineLevel="1"/>
    <col min="31" max="31" width="9.1796875" style="372" customWidth="1" outlineLevel="1"/>
    <col min="32" max="33" width="7.1796875" style="126" customWidth="1" outlineLevel="1"/>
    <col min="34" max="34" width="9.1796875" style="372" customWidth="1" outlineLevel="1"/>
    <col min="35" max="36" width="7.1796875" style="126" customWidth="1" outlineLevel="1"/>
    <col min="37" max="37" width="9.1796875" style="372" customWidth="1" outlineLevel="1"/>
    <col min="38" max="39" width="7.1796875" style="126" customWidth="1" outlineLevel="1"/>
    <col min="40" max="40" width="9.1796875" style="372" customWidth="1" outlineLevel="1"/>
    <col min="41" max="42" width="7.1796875" style="126" customWidth="1" outlineLevel="1"/>
    <col min="43" max="43" width="9.1796875" style="372" customWidth="1" outlineLevel="1"/>
    <col min="44" max="45" width="7.1796875" style="126" customWidth="1" outlineLevel="1"/>
    <col min="46" max="46" width="9.1796875" style="372" customWidth="1" outlineLevel="1"/>
    <col min="47" max="48" width="7.1796875" style="126" customWidth="1" outlineLevel="1"/>
    <col min="49" max="49" width="9.1796875" style="372" customWidth="1" outlineLevel="1"/>
    <col min="50" max="51" width="7.1796875" style="126" customWidth="1" outlineLevel="1"/>
    <col min="52" max="52" width="9.1796875" style="372" customWidth="1" outlineLevel="1"/>
    <col min="53" max="54" width="7.1796875" style="126" customWidth="1" outlineLevel="1"/>
    <col min="55" max="55" width="9.1796875" style="372" customWidth="1"/>
    <col min="56" max="57" width="7.1796875" style="126" customWidth="1"/>
    <col min="58" max="58" width="9.1796875" style="372" customWidth="1"/>
    <col min="59" max="60" width="7.1796875" style="126" customWidth="1"/>
    <col min="61" max="61" width="9.1796875" style="372" customWidth="1"/>
    <col min="62" max="63" width="7.1796875" style="126" customWidth="1"/>
    <col min="64" max="64" width="9.1796875" style="372" customWidth="1"/>
    <col min="65" max="66" width="7.1796875" style="126" customWidth="1"/>
    <col min="67" max="67" width="9.1796875" style="372" customWidth="1"/>
    <col min="68" max="69" width="7.1796875" style="126" customWidth="1"/>
    <col min="70" max="70" width="9.1796875" style="372" customWidth="1"/>
    <col min="71" max="72" width="7.1796875" style="126" customWidth="1"/>
    <col min="73" max="73" width="9.1796875" style="372" customWidth="1"/>
    <col min="74" max="75" width="7.1796875" style="126" customWidth="1"/>
    <col min="76" max="76" width="9.1796875" style="372" customWidth="1"/>
    <col min="77" max="78" width="7.1796875" style="126" customWidth="1"/>
    <col min="79" max="79" width="9.1796875" style="372" customWidth="1"/>
    <col min="80" max="81" width="7.1796875" style="126" customWidth="1"/>
    <col min="82" max="16384" width="7.6328125" style="123"/>
  </cols>
  <sheetData>
    <row r="1" spans="1:81" ht="16.25" customHeight="1">
      <c r="A1" s="370" t="s">
        <v>273</v>
      </c>
      <c r="B1" s="371"/>
    </row>
    <row r="2" spans="1:81" s="378" customFormat="1" ht="16.25" customHeight="1" thickBot="1">
      <c r="A2" s="374" t="s">
        <v>226</v>
      </c>
      <c r="B2" s="375"/>
      <c r="C2" s="376" t="s">
        <v>234</v>
      </c>
      <c r="D2" s="377"/>
      <c r="E2" s="377"/>
      <c r="F2" s="377"/>
      <c r="G2" s="376" t="s">
        <v>233</v>
      </c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6" t="s">
        <v>232</v>
      </c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6" t="s">
        <v>231</v>
      </c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6" t="s">
        <v>230</v>
      </c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6" t="s">
        <v>229</v>
      </c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6" t="s">
        <v>228</v>
      </c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6"/>
      <c r="CB2" s="377"/>
      <c r="CC2" s="377"/>
    </row>
    <row r="3" spans="1:81" s="371" customFormat="1" ht="16.25" customHeight="1">
      <c r="A3" s="300" t="s">
        <v>323</v>
      </c>
      <c r="B3" s="379"/>
      <c r="C3" s="380" t="s">
        <v>0</v>
      </c>
      <c r="D3" s="381" t="s">
        <v>1</v>
      </c>
      <c r="E3" s="381" t="s">
        <v>2</v>
      </c>
      <c r="F3" s="381" t="s">
        <v>3</v>
      </c>
      <c r="G3" s="382" t="s">
        <v>4</v>
      </c>
      <c r="H3" s="39" t="s">
        <v>7</v>
      </c>
      <c r="I3" s="39" t="s">
        <v>5</v>
      </c>
      <c r="J3" s="383" t="s">
        <v>6</v>
      </c>
      <c r="K3" s="39" t="s">
        <v>7</v>
      </c>
      <c r="L3" s="39" t="s">
        <v>5</v>
      </c>
      <c r="M3" s="383" t="s">
        <v>8</v>
      </c>
      <c r="N3" s="39" t="s">
        <v>7</v>
      </c>
      <c r="O3" s="39" t="s">
        <v>5</v>
      </c>
      <c r="P3" s="383" t="s">
        <v>9</v>
      </c>
      <c r="Q3" s="39" t="s">
        <v>7</v>
      </c>
      <c r="R3" s="384" t="s">
        <v>5</v>
      </c>
      <c r="S3" s="382" t="s">
        <v>10</v>
      </c>
      <c r="T3" s="39" t="s">
        <v>7</v>
      </c>
      <c r="U3" s="39" t="s">
        <v>5</v>
      </c>
      <c r="V3" s="383" t="s">
        <v>11</v>
      </c>
      <c r="W3" s="39" t="s">
        <v>7</v>
      </c>
      <c r="X3" s="39" t="s">
        <v>5</v>
      </c>
      <c r="Y3" s="383" t="s">
        <v>12</v>
      </c>
      <c r="Z3" s="39" t="s">
        <v>7</v>
      </c>
      <c r="AA3" s="39" t="s">
        <v>5</v>
      </c>
      <c r="AB3" s="383" t="s">
        <v>13</v>
      </c>
      <c r="AC3" s="39" t="s">
        <v>7</v>
      </c>
      <c r="AD3" s="384" t="s">
        <v>5</v>
      </c>
      <c r="AE3" s="382" t="s">
        <v>15</v>
      </c>
      <c r="AF3" s="39" t="s">
        <v>7</v>
      </c>
      <c r="AG3" s="39" t="s">
        <v>5</v>
      </c>
      <c r="AH3" s="383" t="s">
        <v>16</v>
      </c>
      <c r="AI3" s="39" t="s">
        <v>7</v>
      </c>
      <c r="AJ3" s="39" t="s">
        <v>5</v>
      </c>
      <c r="AK3" s="383" t="s">
        <v>17</v>
      </c>
      <c r="AL3" s="39" t="s">
        <v>7</v>
      </c>
      <c r="AM3" s="39" t="s">
        <v>5</v>
      </c>
      <c r="AN3" s="383" t="s">
        <v>18</v>
      </c>
      <c r="AO3" s="39" t="s">
        <v>7</v>
      </c>
      <c r="AP3" s="384" t="s">
        <v>5</v>
      </c>
      <c r="AQ3" s="382" t="s">
        <v>19</v>
      </c>
      <c r="AR3" s="39" t="s">
        <v>7</v>
      </c>
      <c r="AS3" s="39" t="s">
        <v>5</v>
      </c>
      <c r="AT3" s="383" t="s">
        <v>20</v>
      </c>
      <c r="AU3" s="39" t="s">
        <v>7</v>
      </c>
      <c r="AV3" s="39" t="s">
        <v>5</v>
      </c>
      <c r="AW3" s="383" t="s">
        <v>21</v>
      </c>
      <c r="AX3" s="39" t="s">
        <v>7</v>
      </c>
      <c r="AY3" s="39" t="s">
        <v>5</v>
      </c>
      <c r="AZ3" s="383" t="s">
        <v>22</v>
      </c>
      <c r="BA3" s="39" t="s">
        <v>7</v>
      </c>
      <c r="BB3" s="384" t="s">
        <v>5</v>
      </c>
      <c r="BC3" s="382" t="s">
        <v>23</v>
      </c>
      <c r="BD3" s="39" t="s">
        <v>7</v>
      </c>
      <c r="BE3" s="39" t="s">
        <v>5</v>
      </c>
      <c r="BF3" s="383" t="s">
        <v>24</v>
      </c>
      <c r="BG3" s="39" t="s">
        <v>7</v>
      </c>
      <c r="BH3" s="39" t="s">
        <v>5</v>
      </c>
      <c r="BI3" s="383" t="s">
        <v>25</v>
      </c>
      <c r="BJ3" s="39" t="s">
        <v>7</v>
      </c>
      <c r="BK3" s="39" t="s">
        <v>5</v>
      </c>
      <c r="BL3" s="383" t="s">
        <v>26</v>
      </c>
      <c r="BM3" s="39" t="s">
        <v>7</v>
      </c>
      <c r="BN3" s="384" t="s">
        <v>5</v>
      </c>
      <c r="BO3" s="382" t="s">
        <v>27</v>
      </c>
      <c r="BP3" s="39" t="s">
        <v>7</v>
      </c>
      <c r="BQ3" s="39" t="s">
        <v>5</v>
      </c>
      <c r="BR3" s="383" t="s">
        <v>28</v>
      </c>
      <c r="BS3" s="39" t="s">
        <v>7</v>
      </c>
      <c r="BT3" s="39" t="s">
        <v>5</v>
      </c>
      <c r="BU3" s="383" t="s">
        <v>113</v>
      </c>
      <c r="BV3" s="39" t="s">
        <v>7</v>
      </c>
      <c r="BW3" s="39" t="s">
        <v>5</v>
      </c>
      <c r="BX3" s="383" t="s">
        <v>312</v>
      </c>
      <c r="BY3" s="39" t="s">
        <v>7</v>
      </c>
      <c r="BZ3" s="384" t="s">
        <v>5</v>
      </c>
      <c r="CA3" s="382" t="s">
        <v>411</v>
      </c>
      <c r="CB3" s="39" t="s">
        <v>7</v>
      </c>
      <c r="CC3" s="39" t="s">
        <v>5</v>
      </c>
    </row>
    <row r="4" spans="1:81" s="396" customFormat="1" ht="16.25" customHeight="1">
      <c r="A4" s="385" t="s">
        <v>314</v>
      </c>
      <c r="B4" s="386" t="s">
        <v>414</v>
      </c>
      <c r="C4" s="387">
        <v>8.6300000000000008</v>
      </c>
      <c r="D4" s="388">
        <v>9.7100000000000009</v>
      </c>
      <c r="E4" s="388">
        <v>8.52</v>
      </c>
      <c r="F4" s="389">
        <v>8.01</v>
      </c>
      <c r="G4" s="390">
        <v>9.83</v>
      </c>
      <c r="H4" s="391">
        <f>G4/F4-1</f>
        <v>0.2272159800249689</v>
      </c>
      <c r="I4" s="392">
        <f>G4/C4-1</f>
        <v>0.13904982618771711</v>
      </c>
      <c r="J4" s="393">
        <v>11.46</v>
      </c>
      <c r="K4" s="391">
        <f>J4/G4-1</f>
        <v>0.16581892166836232</v>
      </c>
      <c r="L4" s="392">
        <f>J4/D4-1</f>
        <v>0.18022657054582902</v>
      </c>
      <c r="M4" s="393">
        <v>11.61</v>
      </c>
      <c r="N4" s="391">
        <v>0</v>
      </c>
      <c r="O4" s="392">
        <f>M4/E4-1</f>
        <v>0.36267605633802824</v>
      </c>
      <c r="P4" s="393">
        <v>14.582000000000001</v>
      </c>
      <c r="Q4" s="391">
        <f>P4/M4-1</f>
        <v>0.25598621877691663</v>
      </c>
      <c r="R4" s="394">
        <f>P4/F4-1</f>
        <v>0.82047440699126106</v>
      </c>
      <c r="S4" s="390">
        <v>16.193000000000001</v>
      </c>
      <c r="T4" s="391">
        <f>S4/P4-1</f>
        <v>0.11047867233575648</v>
      </c>
      <c r="U4" s="392">
        <f>S4/G4-1</f>
        <v>0.64730417090539172</v>
      </c>
      <c r="V4" s="393">
        <v>21.561</v>
      </c>
      <c r="W4" s="391">
        <f>V4/S4-1</f>
        <v>0.33150126597912677</v>
      </c>
      <c r="X4" s="392">
        <f>V4/J4-1</f>
        <v>0.88141361256544482</v>
      </c>
      <c r="Y4" s="393">
        <v>21.058471827999998</v>
      </c>
      <c r="Z4" s="391">
        <f>Y4/V4-1</f>
        <v>-2.3307275729326227E-2</v>
      </c>
      <c r="AA4" s="392">
        <f>Y4/M4-1</f>
        <v>0.81382186287683034</v>
      </c>
      <c r="AB4" s="393">
        <v>22.320528172</v>
      </c>
      <c r="AC4" s="391">
        <f>AB4/Y4-1</f>
        <v>5.9931050757535687E-2</v>
      </c>
      <c r="AD4" s="394">
        <f>AB4/P4-1</f>
        <v>0.53069045206418863</v>
      </c>
      <c r="AE4" s="390">
        <v>21.428999999999998</v>
      </c>
      <c r="AF4" s="391">
        <f>AE4/AB4-1</f>
        <v>-3.9942073284734314E-2</v>
      </c>
      <c r="AG4" s="392">
        <f>AE4/S4-1</f>
        <v>0.32334959550423004</v>
      </c>
      <c r="AH4" s="393">
        <v>14.590129124000001</v>
      </c>
      <c r="AI4" s="391">
        <f>AH4/AE4-1</f>
        <v>-0.31914092472817202</v>
      </c>
      <c r="AJ4" s="392">
        <f>AH4/V4-1</f>
        <v>-0.32330925634247021</v>
      </c>
      <c r="AK4" s="393">
        <v>19.564</v>
      </c>
      <c r="AL4" s="391">
        <f>AK4/AH4-1</f>
        <v>0.34090657003290259</v>
      </c>
      <c r="AM4" s="392">
        <f>AK4/Y4-1</f>
        <v>-7.0967724543663291E-2</v>
      </c>
      <c r="AN4" s="393">
        <v>20.877870875999996</v>
      </c>
      <c r="AO4" s="391">
        <f>AN4/AK4-1</f>
        <v>6.7157579022694591E-2</v>
      </c>
      <c r="AP4" s="394">
        <f>AN4/AB4-1</f>
        <v>-6.4633654046311828E-2</v>
      </c>
      <c r="AQ4" s="390">
        <v>21.32</v>
      </c>
      <c r="AR4" s="391">
        <f>AQ4/AN4-1</f>
        <v>2.1176925876491115E-2</v>
      </c>
      <c r="AS4" s="392">
        <f>AQ4/AE4-1</f>
        <v>-5.0865649353678544E-3</v>
      </c>
      <c r="AT4" s="393">
        <v>29.490000000000002</v>
      </c>
      <c r="AU4" s="391">
        <f>AT4/AQ4-1</f>
        <v>0.38320825515947465</v>
      </c>
      <c r="AV4" s="392">
        <f>AT4/AH4-1</f>
        <v>1.021229541518621</v>
      </c>
      <c r="AW4" s="393">
        <v>24.466000000000001</v>
      </c>
      <c r="AX4" s="391">
        <f>AW4/AT4-1</f>
        <v>-0.17036283485927439</v>
      </c>
      <c r="AY4" s="392">
        <f>AW4/AK4-1</f>
        <v>0.25056225720711511</v>
      </c>
      <c r="AZ4" s="393">
        <v>25.319999999999993</v>
      </c>
      <c r="BA4" s="391">
        <f>AZ4/AW4-1</f>
        <v>3.4905583258399098E-2</v>
      </c>
      <c r="BB4" s="394">
        <f>AZ4/AN4-1</f>
        <v>0.2127673434893409</v>
      </c>
      <c r="BC4" s="390">
        <v>35.381</v>
      </c>
      <c r="BD4" s="391">
        <f>BC4/AZ4-1</f>
        <v>0.3973538704581363</v>
      </c>
      <c r="BE4" s="392">
        <f>BC4/AQ4-1</f>
        <v>0.65952157598499062</v>
      </c>
      <c r="BF4" s="393">
        <v>32.683999999999997</v>
      </c>
      <c r="BG4" s="391">
        <f>BF4/BC4-1</f>
        <v>-7.6227353664396258E-2</v>
      </c>
      <c r="BH4" s="392">
        <f>BF4/AT4-1</f>
        <v>0.10830790098338405</v>
      </c>
      <c r="BI4" s="393">
        <v>33.268000000000001</v>
      </c>
      <c r="BJ4" s="391">
        <f>BI4/BF4-1</f>
        <v>1.7868070003671521E-2</v>
      </c>
      <c r="BK4" s="392">
        <f>BI4/AW4-1</f>
        <v>0.35976457124172323</v>
      </c>
      <c r="BL4" s="393">
        <v>40.466999999999999</v>
      </c>
      <c r="BM4" s="391">
        <f>BL4/BI4-1</f>
        <v>0.21639413249969941</v>
      </c>
      <c r="BN4" s="394">
        <f>BL4/AZ4-1</f>
        <v>0.59822274881516635</v>
      </c>
      <c r="BO4" s="390">
        <v>38.973999999999997</v>
      </c>
      <c r="BP4" s="391">
        <f>BO4/BL4-1</f>
        <v>-3.6894259520102834E-2</v>
      </c>
      <c r="BQ4" s="392">
        <f>BO4/BC4-1</f>
        <v>0.10155168028037642</v>
      </c>
      <c r="BR4" s="393">
        <v>45.898000000000003</v>
      </c>
      <c r="BS4" s="391">
        <f>BR4/BO4-1</f>
        <v>0.1776568994714427</v>
      </c>
      <c r="BT4" s="392">
        <f>BR4/BF4-1</f>
        <v>0.40429567984334858</v>
      </c>
      <c r="BU4" s="393">
        <v>48.246000000000002</v>
      </c>
      <c r="BV4" s="391">
        <f>BU4/BR4-1</f>
        <v>5.1156913155257389E-2</v>
      </c>
      <c r="BW4" s="392">
        <f>BU4/BI4-1</f>
        <v>0.45022243597451017</v>
      </c>
      <c r="BX4" s="393">
        <v>47.005000000000003</v>
      </c>
      <c r="BY4" s="391">
        <f>BX4/BU4-1</f>
        <v>-2.5722339675828043E-2</v>
      </c>
      <c r="BZ4" s="394">
        <f>BX4/BL4-1</f>
        <v>0.16156374329700762</v>
      </c>
      <c r="CA4" s="390">
        <v>50.38</v>
      </c>
      <c r="CB4" s="391">
        <f>CA4/BX4-1</f>
        <v>7.1800872247633318E-2</v>
      </c>
      <c r="CC4" s="392">
        <f>CA4/BO4-1</f>
        <v>0.29265664289013205</v>
      </c>
    </row>
    <row r="5" spans="1:81" s="411" customFormat="1" ht="16.25" customHeight="1">
      <c r="A5" s="399" t="s">
        <v>324</v>
      </c>
      <c r="B5" s="400" t="s">
        <v>118</v>
      </c>
      <c r="C5" s="401">
        <v>2.56</v>
      </c>
      <c r="D5" s="402">
        <v>3.45</v>
      </c>
      <c r="E5" s="402">
        <v>2.57</v>
      </c>
      <c r="F5" s="403">
        <v>2.12</v>
      </c>
      <c r="G5" s="404">
        <v>3.49</v>
      </c>
      <c r="H5" s="405">
        <f>G5/F5-1</f>
        <v>0.64622641509433953</v>
      </c>
      <c r="I5" s="406">
        <f>G5/C5-1</f>
        <v>0.36328125</v>
      </c>
      <c r="J5" s="407">
        <v>2.98</v>
      </c>
      <c r="K5" s="405">
        <f>J5/G5-1</f>
        <v>-0.14613180515759316</v>
      </c>
      <c r="L5" s="406">
        <f>J5/D5-1</f>
        <v>-0.13623188405797104</v>
      </c>
      <c r="M5" s="407">
        <v>3.07</v>
      </c>
      <c r="N5" s="405">
        <f>M5/J5-1</f>
        <v>3.0201342281879207E-2</v>
      </c>
      <c r="O5" s="406">
        <f>M5/E5-1</f>
        <v>0.19455252918287935</v>
      </c>
      <c r="P5" s="407">
        <v>3.1939999999999995</v>
      </c>
      <c r="Q5" s="405">
        <f>P5/M5-1</f>
        <v>4.0390879478827246E-2</v>
      </c>
      <c r="R5" s="408">
        <f>P5/F5-1</f>
        <v>0.50660377358490538</v>
      </c>
      <c r="S5" s="404">
        <v>3.9180000000000001</v>
      </c>
      <c r="T5" s="405">
        <f>S5/P5-1</f>
        <v>0.22667501565435222</v>
      </c>
      <c r="U5" s="406">
        <f>S5/G5-1</f>
        <v>0.12263610315186235</v>
      </c>
      <c r="V5" s="407">
        <v>5.2859999999999996</v>
      </c>
      <c r="W5" s="405">
        <f>V5/S5-1</f>
        <v>0.34915773353751889</v>
      </c>
      <c r="X5" s="406">
        <f>V5/J5-1</f>
        <v>0.77382550335570466</v>
      </c>
      <c r="Y5" s="407">
        <v>4.00888153</v>
      </c>
      <c r="Z5" s="405">
        <f>Y5/V5-1</f>
        <v>-0.241603948164964</v>
      </c>
      <c r="AA5" s="406">
        <f>Y5/M5-1</f>
        <v>0.3058246026058633</v>
      </c>
      <c r="AB5" s="407">
        <v>4.0151184700000027</v>
      </c>
      <c r="AC5" s="405">
        <f>AB5/Y5-1</f>
        <v>1.5557805720447515E-3</v>
      </c>
      <c r="AD5" s="408">
        <f>AB5/P5-1</f>
        <v>0.25708154978084008</v>
      </c>
      <c r="AE5" s="404">
        <v>3.91</v>
      </c>
      <c r="AF5" s="405">
        <f>AE5/AB5-1</f>
        <v>-2.6180664601909598E-2</v>
      </c>
      <c r="AG5" s="406">
        <f>AE5/S5-1</f>
        <v>-2.0418580908626582E-3</v>
      </c>
      <c r="AH5" s="407">
        <v>3.1878267990000002</v>
      </c>
      <c r="AI5" s="405">
        <f>AH5/AE5-1</f>
        <v>-0.18469902838874674</v>
      </c>
      <c r="AJ5" s="406">
        <f>AH5/V5-1</f>
        <v>-0.39693023098751412</v>
      </c>
      <c r="AK5" s="407">
        <v>3.5750000000000002</v>
      </c>
      <c r="AL5" s="405">
        <f>AK5/AH5-1</f>
        <v>0.12145365021758825</v>
      </c>
      <c r="AM5" s="406">
        <f>AK5/Y5-1</f>
        <v>-0.10823007034583032</v>
      </c>
      <c r="AN5" s="407">
        <v>4.8281732009999994</v>
      </c>
      <c r="AO5" s="405">
        <f>AN5/AK5-1</f>
        <v>0.35053795832167811</v>
      </c>
      <c r="AP5" s="408">
        <f>AN5/AB5-1</f>
        <v>0.20249831656897443</v>
      </c>
      <c r="AQ5" s="404">
        <v>4.5940000000000003</v>
      </c>
      <c r="AR5" s="405">
        <f>AQ5/AN5-1</f>
        <v>-4.850140855582763E-2</v>
      </c>
      <c r="AS5" s="406">
        <f>AQ5/AE5-1</f>
        <v>0.1749360613810742</v>
      </c>
      <c r="AT5" s="407">
        <v>6.4</v>
      </c>
      <c r="AU5" s="405">
        <f>AT5/AQ5-1</f>
        <v>0.3931214627775359</v>
      </c>
      <c r="AV5" s="406">
        <f>AT5/AH5-1</f>
        <v>1.0076373038860322</v>
      </c>
      <c r="AW5" s="407">
        <v>5.3129999999999997</v>
      </c>
      <c r="AX5" s="405">
        <f>AW5/AT5-1</f>
        <v>-0.16984375000000007</v>
      </c>
      <c r="AY5" s="406">
        <f>AW5/AK5-1</f>
        <v>0.48615384615384594</v>
      </c>
      <c r="AZ5" s="407">
        <v>6.4370000000000003</v>
      </c>
      <c r="BA5" s="405">
        <f>AZ5/AW5-1</f>
        <v>0.2115565593826465</v>
      </c>
      <c r="BB5" s="408">
        <f>AZ5/AN5-1</f>
        <v>0.33321646345801859</v>
      </c>
      <c r="BC5" s="404">
        <v>8.8000000000000007</v>
      </c>
      <c r="BD5" s="405">
        <f>BC5/AZ5-1</f>
        <v>0.36709647351250596</v>
      </c>
      <c r="BE5" s="406">
        <f>BC5/AQ5-1</f>
        <v>0.91554201131911195</v>
      </c>
      <c r="BF5" s="407">
        <v>8.2769999999999992</v>
      </c>
      <c r="BG5" s="405">
        <f>BF5/BC5-1</f>
        <v>-5.9431818181818308E-2</v>
      </c>
      <c r="BH5" s="406">
        <f>BF5/AT5-1</f>
        <v>0.29328124999999972</v>
      </c>
      <c r="BI5" s="407">
        <v>7.3170000000000002</v>
      </c>
      <c r="BJ5" s="405">
        <f>BI5/BF5-1</f>
        <v>-0.11598405219282337</v>
      </c>
      <c r="BK5" s="406">
        <f>BI5/AW5-1</f>
        <v>0.37718802936194251</v>
      </c>
      <c r="BL5" s="407">
        <v>9.2409999999999997</v>
      </c>
      <c r="BM5" s="405">
        <f>BL5/BI5-1</f>
        <v>0.26294929615962825</v>
      </c>
      <c r="BN5" s="408">
        <f>BL5/AZ5-1</f>
        <v>0.43560664906012114</v>
      </c>
      <c r="BO5" s="404">
        <v>8.7639999999999993</v>
      </c>
      <c r="BP5" s="405">
        <f>BO5/BL5-1</f>
        <v>-5.1617790282436959E-2</v>
      </c>
      <c r="BQ5" s="406">
        <f>BO5/BC5-1</f>
        <v>-4.090909090909256E-3</v>
      </c>
      <c r="BR5" s="407">
        <v>9.577</v>
      </c>
      <c r="BS5" s="405">
        <f>BR5/BO5-1</f>
        <v>9.2765860337745476E-2</v>
      </c>
      <c r="BT5" s="406">
        <f>BR5/BF5-1</f>
        <v>0.1570617373444485</v>
      </c>
      <c r="BU5" s="407">
        <v>11.234</v>
      </c>
      <c r="BV5" s="405">
        <f>BU5/BR5-1</f>
        <v>0.17301869061292674</v>
      </c>
      <c r="BW5" s="406">
        <f>BU5/BI5-1</f>
        <v>0.53532868662019939</v>
      </c>
      <c r="BX5" s="407">
        <v>10.099</v>
      </c>
      <c r="BY5" s="405">
        <f>BX5/BU5-1</f>
        <v>-0.10103257966886237</v>
      </c>
      <c r="BZ5" s="408">
        <f>BX5/BL5-1</f>
        <v>9.2847094470295488E-2</v>
      </c>
      <c r="CA5" s="404">
        <v>10.177</v>
      </c>
      <c r="CB5" s="405">
        <f>CA5/BX5-1</f>
        <v>7.7235369838597467E-3</v>
      </c>
      <c r="CC5" s="406">
        <f>CA5/BO5-1</f>
        <v>0.16122774988589694</v>
      </c>
    </row>
    <row r="6" spans="1:81" s="411" customFormat="1" ht="16.25" customHeight="1">
      <c r="A6" s="412" t="s">
        <v>146</v>
      </c>
      <c r="B6" s="413" t="s">
        <v>224</v>
      </c>
      <c r="C6" s="414">
        <f>C5/C$4</f>
        <v>0.29663962920046349</v>
      </c>
      <c r="D6" s="415">
        <f>D5/D$4</f>
        <v>0.35530381050463439</v>
      </c>
      <c r="E6" s="415">
        <f>E5/E$4</f>
        <v>0.30164319248826293</v>
      </c>
      <c r="F6" s="416">
        <f>F5/F$4</f>
        <v>0.26466916354556808</v>
      </c>
      <c r="G6" s="417">
        <f>G5/G$4</f>
        <v>0.35503560528992884</v>
      </c>
      <c r="H6" s="405"/>
      <c r="I6" s="406"/>
      <c r="J6" s="418">
        <f>J5/J$4</f>
        <v>0.26003490401396157</v>
      </c>
      <c r="K6" s="405"/>
      <c r="L6" s="406"/>
      <c r="M6" s="418">
        <f>M5/M$4</f>
        <v>0.26442721791558998</v>
      </c>
      <c r="N6" s="405"/>
      <c r="O6" s="406"/>
      <c r="P6" s="418">
        <f>P5/P$4</f>
        <v>0.21903716911260454</v>
      </c>
      <c r="Q6" s="405"/>
      <c r="R6" s="408"/>
      <c r="S6" s="417">
        <f>S5/S$4</f>
        <v>0.24195640091397516</v>
      </c>
      <c r="T6" s="405"/>
      <c r="U6" s="406"/>
      <c r="V6" s="418">
        <f>V5/V$4</f>
        <v>0.24516488103520243</v>
      </c>
      <c r="W6" s="405"/>
      <c r="X6" s="406"/>
      <c r="Y6" s="418">
        <f>Y5/Y$4</f>
        <v>0.19036906204512269</v>
      </c>
      <c r="Z6" s="405"/>
      <c r="AA6" s="406"/>
      <c r="AB6" s="418">
        <f>AB5/AB$4</f>
        <v>0.17988456362053165</v>
      </c>
      <c r="AC6" s="405"/>
      <c r="AD6" s="408"/>
      <c r="AE6" s="417">
        <f>AE5/AE$4</f>
        <v>0.18246301740631857</v>
      </c>
      <c r="AF6" s="405"/>
      <c r="AG6" s="406"/>
      <c r="AH6" s="418">
        <f>AH5/AH$4</f>
        <v>0.21849202100317203</v>
      </c>
      <c r="AI6" s="405"/>
      <c r="AJ6" s="406"/>
      <c r="AK6" s="418">
        <f>AK5/AK$4</f>
        <v>0.18273359231241057</v>
      </c>
      <c r="AL6" s="405"/>
      <c r="AM6" s="406"/>
      <c r="AN6" s="418">
        <f>AN5/AN$4</f>
        <v>0.23125792997169028</v>
      </c>
      <c r="AO6" s="405"/>
      <c r="AP6" s="408"/>
      <c r="AQ6" s="417">
        <f>AQ5/AQ$4</f>
        <v>0.21547842401500938</v>
      </c>
      <c r="AR6" s="405"/>
      <c r="AS6" s="406"/>
      <c r="AT6" s="418">
        <f>AT5/AT$4</f>
        <v>0.21702271956595456</v>
      </c>
      <c r="AU6" s="405"/>
      <c r="AV6" s="406"/>
      <c r="AW6" s="418">
        <f>AW5/AW$4</f>
        <v>0.2171585056813537</v>
      </c>
      <c r="AX6" s="405"/>
      <c r="AY6" s="406"/>
      <c r="AZ6" s="418">
        <f>AZ5/AZ$4</f>
        <v>0.25422590837282788</v>
      </c>
      <c r="BA6" s="405"/>
      <c r="BB6" s="408"/>
      <c r="BC6" s="417">
        <f>BC5/BC$4</f>
        <v>0.24872106497837823</v>
      </c>
      <c r="BD6" s="405"/>
      <c r="BE6" s="406"/>
      <c r="BF6" s="418">
        <f>BF5/BF$4</f>
        <v>0.25324317708970751</v>
      </c>
      <c r="BG6" s="405"/>
      <c r="BH6" s="406"/>
      <c r="BI6" s="418">
        <f>BI5/BI$4</f>
        <v>0.21994108452567032</v>
      </c>
      <c r="BJ6" s="405"/>
      <c r="BK6" s="406"/>
      <c r="BL6" s="418">
        <f>BL5/BL$4</f>
        <v>0.22835890972891493</v>
      </c>
      <c r="BM6" s="405"/>
      <c r="BN6" s="408"/>
      <c r="BO6" s="417">
        <f>BO5/BO$4</f>
        <v>0.22486786062503208</v>
      </c>
      <c r="BP6" s="405"/>
      <c r="BQ6" s="406"/>
      <c r="BR6" s="418">
        <f>BR5/BR$4</f>
        <v>0.208658329338969</v>
      </c>
      <c r="BS6" s="405"/>
      <c r="BT6" s="406"/>
      <c r="BU6" s="418">
        <f>BU5/BU$4</f>
        <v>0.23284831903162956</v>
      </c>
      <c r="BV6" s="405"/>
      <c r="BW6" s="406"/>
      <c r="BX6" s="418">
        <f>BX5/BX$4</f>
        <v>0.21484948409743643</v>
      </c>
      <c r="BY6" s="405"/>
      <c r="BZ6" s="408"/>
      <c r="CA6" s="417">
        <f>CA5/CA$4</f>
        <v>0.20200476379515678</v>
      </c>
      <c r="CB6" s="405"/>
      <c r="CC6" s="406"/>
    </row>
    <row r="7" spans="1:81" s="297" customFormat="1" ht="16.25" customHeight="1">
      <c r="A7" s="419" t="s">
        <v>325</v>
      </c>
      <c r="B7" s="420" t="s">
        <v>119</v>
      </c>
      <c r="C7" s="421">
        <v>6.06</v>
      </c>
      <c r="D7" s="422">
        <v>6.26</v>
      </c>
      <c r="E7" s="422">
        <v>5.95</v>
      </c>
      <c r="F7" s="423">
        <v>5.89</v>
      </c>
      <c r="G7" s="424">
        <v>6.34</v>
      </c>
      <c r="H7" s="391">
        <f>G7/F7-1</f>
        <v>7.6400679117147652E-2</v>
      </c>
      <c r="I7" s="392">
        <f>G7/C7-1</f>
        <v>4.620462046204632E-2</v>
      </c>
      <c r="J7" s="425">
        <v>8.48</v>
      </c>
      <c r="K7" s="391">
        <f>J7/G7-1</f>
        <v>0.33753943217665627</v>
      </c>
      <c r="L7" s="392">
        <f>J7/D7-1</f>
        <v>0.35463258785942497</v>
      </c>
      <c r="M7" s="425">
        <v>8.5500000000000007</v>
      </c>
      <c r="N7" s="391">
        <f>M7/J7-1</f>
        <v>8.2547169811320042E-3</v>
      </c>
      <c r="O7" s="392">
        <f>M7/E7-1</f>
        <v>0.43697478991596639</v>
      </c>
      <c r="P7" s="425">
        <v>11.377999999999997</v>
      </c>
      <c r="Q7" s="391">
        <f>P7/M7-1</f>
        <v>0.33076023391812814</v>
      </c>
      <c r="R7" s="394">
        <f>P7/F7-1</f>
        <v>0.93174872665534747</v>
      </c>
      <c r="S7" s="424">
        <v>12.275000000000002</v>
      </c>
      <c r="T7" s="391">
        <f>S7/P7-1</f>
        <v>7.8836350852522941E-2</v>
      </c>
      <c r="U7" s="392">
        <f>S7/G7-1</f>
        <v>0.9361198738170351</v>
      </c>
      <c r="V7" s="425">
        <v>16.274999999999999</v>
      </c>
      <c r="W7" s="391">
        <f>V7/S7-1</f>
        <v>0.3258655804480648</v>
      </c>
      <c r="X7" s="392">
        <f>V7/J7-1</f>
        <v>0.91922169811320731</v>
      </c>
      <c r="Y7" s="425">
        <v>17.057590298000001</v>
      </c>
      <c r="Z7" s="391">
        <f>Y7/V7-1</f>
        <v>4.8085425376344304E-2</v>
      </c>
      <c r="AA7" s="392">
        <f>Y7/M7-1</f>
        <v>0.99503980093567246</v>
      </c>
      <c r="AB7" s="425">
        <v>18.297409701999996</v>
      </c>
      <c r="AC7" s="391">
        <f>AB7/Y7-1</f>
        <v>7.2684323069089229E-2</v>
      </c>
      <c r="AD7" s="394">
        <f>AB7/P7-1</f>
        <v>0.60813936561785908</v>
      </c>
      <c r="AE7" s="424">
        <v>17.518999999999998</v>
      </c>
      <c r="AF7" s="391">
        <f>AE7/AB7-1</f>
        <v>-4.2542070964007195E-2</v>
      </c>
      <c r="AG7" s="392">
        <f>AE7/S7-1</f>
        <v>0.42720977596741316</v>
      </c>
      <c r="AH7" s="425">
        <v>11.402302325000001</v>
      </c>
      <c r="AI7" s="391">
        <f>AH7/AE7-1</f>
        <v>-0.34914650807694492</v>
      </c>
      <c r="AJ7" s="392">
        <f>AH7/V7-1</f>
        <v>-0.29939770660522258</v>
      </c>
      <c r="AK7" s="425">
        <v>15.989000000000001</v>
      </c>
      <c r="AL7" s="391">
        <f>AK7/AH7-1</f>
        <v>0.40226066142304284</v>
      </c>
      <c r="AM7" s="392">
        <f>AK7/Y7-1</f>
        <v>-6.2646029089190369E-2</v>
      </c>
      <c r="AN7" s="425">
        <v>16.049697675000001</v>
      </c>
      <c r="AO7" s="391">
        <f>AN7/AK7-1</f>
        <v>3.7962145850272133E-3</v>
      </c>
      <c r="AP7" s="394">
        <f>AN7/AB7-1</f>
        <v>-0.12284318182777032</v>
      </c>
      <c r="AQ7" s="424">
        <v>16.725999999999999</v>
      </c>
      <c r="AR7" s="391">
        <f>AQ7/AN7-1</f>
        <v>4.2138010241367319E-2</v>
      </c>
      <c r="AS7" s="392">
        <f>AQ7/AE7-1</f>
        <v>-4.5265140704378037E-2</v>
      </c>
      <c r="AT7" s="425">
        <v>23.090000000000003</v>
      </c>
      <c r="AU7" s="391">
        <f>AT7/AQ7-1</f>
        <v>0.38048547172067471</v>
      </c>
      <c r="AV7" s="392">
        <f>AT7/AH7-1</f>
        <v>1.0250296248832362</v>
      </c>
      <c r="AW7" s="425">
        <v>19.153000000000002</v>
      </c>
      <c r="AX7" s="391">
        <f>AW7/AT7-1</f>
        <v>-0.17050671286271113</v>
      </c>
      <c r="AY7" s="392">
        <f>AW7/AK7-1</f>
        <v>0.19788604665707688</v>
      </c>
      <c r="AZ7" s="425">
        <v>18.882999999999992</v>
      </c>
      <c r="BA7" s="391">
        <f>AZ7/AW7-1</f>
        <v>-1.4097008301572123E-2</v>
      </c>
      <c r="BB7" s="394">
        <f>AZ7/AN7-1</f>
        <v>0.17653306513139611</v>
      </c>
      <c r="BC7" s="424">
        <v>26.581</v>
      </c>
      <c r="BD7" s="391">
        <f>BC7/AZ7-1</f>
        <v>0.40766827304983377</v>
      </c>
      <c r="BE7" s="392">
        <f>BC7/AQ7-1</f>
        <v>0.58920243931603489</v>
      </c>
      <c r="BF7" s="425">
        <v>24.406999999999996</v>
      </c>
      <c r="BG7" s="391">
        <f>BF7/BC7-1</f>
        <v>-8.1787743124788537E-2</v>
      </c>
      <c r="BH7" s="392">
        <f>BF7/AT7-1</f>
        <v>5.7037678648765411E-2</v>
      </c>
      <c r="BI7" s="425">
        <v>25.951000000000001</v>
      </c>
      <c r="BJ7" s="391">
        <f>BI7/BF7-1</f>
        <v>6.3260540009014044E-2</v>
      </c>
      <c r="BK7" s="392">
        <f>BI7/AW7-1</f>
        <v>0.35493134234845702</v>
      </c>
      <c r="BL7" s="425">
        <v>31.225999999999999</v>
      </c>
      <c r="BM7" s="391">
        <f>BL7/BI7-1</f>
        <v>0.20326769681322476</v>
      </c>
      <c r="BN7" s="394">
        <f>BL7/AZ7-1</f>
        <v>0.6536567282741097</v>
      </c>
      <c r="BO7" s="424">
        <v>30.209999999999997</v>
      </c>
      <c r="BP7" s="391">
        <f>BO7/BL7-1</f>
        <v>-3.2536988407096734E-2</v>
      </c>
      <c r="BQ7" s="392">
        <f>BO7/BC7-1</f>
        <v>0.1365260900643317</v>
      </c>
      <c r="BR7" s="425">
        <v>36.318000000000005</v>
      </c>
      <c r="BS7" s="391">
        <f>BR7/BO7-1</f>
        <v>0.20218470705064573</v>
      </c>
      <c r="BT7" s="392">
        <f>BR7/BF7-1</f>
        <v>0.48801573319129798</v>
      </c>
      <c r="BU7" s="425">
        <v>37.012</v>
      </c>
      <c r="BV7" s="391">
        <f>BU7/BR7-1</f>
        <v>1.9108981772123945E-2</v>
      </c>
      <c r="BW7" s="392">
        <f>BU7/BI7-1</f>
        <v>0.42622634965897266</v>
      </c>
      <c r="BX7" s="425">
        <f>BX4-BX5</f>
        <v>36.906000000000006</v>
      </c>
      <c r="BY7" s="391">
        <f>BX7/BU7-1</f>
        <v>-2.8639360207498576E-3</v>
      </c>
      <c r="BZ7" s="394">
        <f>BX7/BL7-1</f>
        <v>0.1818996989688082</v>
      </c>
      <c r="CA7" s="424">
        <f>CA4-CA5</f>
        <v>40.203000000000003</v>
      </c>
      <c r="CB7" s="391">
        <f>CA7/BX7-1</f>
        <v>8.9335067468704121E-2</v>
      </c>
      <c r="CC7" s="392">
        <f>CA7/BO7-1</f>
        <v>0.33078450844091378</v>
      </c>
    </row>
    <row r="8" spans="1:81" s="439" customFormat="1" ht="16.25" customHeight="1">
      <c r="A8" s="428" t="s">
        <v>146</v>
      </c>
      <c r="B8" s="429" t="s">
        <v>146</v>
      </c>
      <c r="C8" s="430">
        <f>C7/C$4</f>
        <v>0.70220162224797211</v>
      </c>
      <c r="D8" s="431">
        <f>D7/D$4</f>
        <v>0.64469618949536556</v>
      </c>
      <c r="E8" s="431">
        <f>E7/E$4</f>
        <v>0.69835680751173712</v>
      </c>
      <c r="F8" s="432">
        <f>F7/F$4</f>
        <v>0.73533083645443198</v>
      </c>
      <c r="G8" s="433">
        <f>G7/G$4</f>
        <v>0.64496439471007116</v>
      </c>
      <c r="H8" s="432"/>
      <c r="I8" s="431"/>
      <c r="J8" s="434">
        <f>J7/J$4</f>
        <v>0.73996509598603832</v>
      </c>
      <c r="K8" s="432"/>
      <c r="L8" s="431"/>
      <c r="M8" s="434">
        <f>M7/M$4</f>
        <v>0.73643410852713187</v>
      </c>
      <c r="N8" s="432"/>
      <c r="O8" s="431"/>
      <c r="P8" s="434">
        <f>P7/P$4</f>
        <v>0.78027705390207081</v>
      </c>
      <c r="Q8" s="432"/>
      <c r="R8" s="435"/>
      <c r="S8" s="433">
        <f>S7/S$4</f>
        <v>0.75804359908602492</v>
      </c>
      <c r="T8" s="432"/>
      <c r="U8" s="431"/>
      <c r="V8" s="434">
        <f>V7/V$4</f>
        <v>0.75483511896479749</v>
      </c>
      <c r="W8" s="432"/>
      <c r="X8" s="431"/>
      <c r="Y8" s="434">
        <f>Y7/Y$4</f>
        <v>0.81001083256761774</v>
      </c>
      <c r="Z8" s="432"/>
      <c r="AA8" s="431"/>
      <c r="AB8" s="434">
        <f>AB7/AB$4</f>
        <v>0.81975702192178379</v>
      </c>
      <c r="AC8" s="432"/>
      <c r="AD8" s="435"/>
      <c r="AE8" s="433">
        <f>AE7/AE$4</f>
        <v>0.81753698259368146</v>
      </c>
      <c r="AF8" s="432"/>
      <c r="AG8" s="431"/>
      <c r="AH8" s="434">
        <f>AH7/AH$4</f>
        <v>0.781507978996828</v>
      </c>
      <c r="AI8" s="432"/>
      <c r="AJ8" s="431"/>
      <c r="AK8" s="434">
        <f>AK7/AK$4</f>
        <v>0.81726640768758951</v>
      </c>
      <c r="AL8" s="432"/>
      <c r="AM8" s="431"/>
      <c r="AN8" s="434">
        <f>AN7/AN$4</f>
        <v>0.76874207002830997</v>
      </c>
      <c r="AO8" s="432"/>
      <c r="AP8" s="435"/>
      <c r="AQ8" s="433">
        <f>AQ7/AQ$4</f>
        <v>0.78452157598499062</v>
      </c>
      <c r="AR8" s="432"/>
      <c r="AS8" s="431"/>
      <c r="AT8" s="434">
        <f>AT7/AT$4</f>
        <v>0.78297728043404546</v>
      </c>
      <c r="AU8" s="432"/>
      <c r="AV8" s="431"/>
      <c r="AW8" s="434">
        <f>AW7/AW$4</f>
        <v>0.78284149431864636</v>
      </c>
      <c r="AX8" s="432"/>
      <c r="AY8" s="431"/>
      <c r="AZ8" s="434">
        <f>AZ7/AZ$4</f>
        <v>0.74577409162717212</v>
      </c>
      <c r="BA8" s="432"/>
      <c r="BB8" s="435"/>
      <c r="BC8" s="433">
        <f>BC7/BC$4</f>
        <v>0.7512789350216218</v>
      </c>
      <c r="BD8" s="432"/>
      <c r="BE8" s="431"/>
      <c r="BF8" s="434">
        <f>BF7/BF$4</f>
        <v>0.74675682291029244</v>
      </c>
      <c r="BG8" s="432"/>
      <c r="BH8" s="431"/>
      <c r="BI8" s="434">
        <f>BI7/BI$4</f>
        <v>0.78005891547432971</v>
      </c>
      <c r="BJ8" s="432"/>
      <c r="BK8" s="431"/>
      <c r="BL8" s="434">
        <f>BL7/BL$4</f>
        <v>0.77164109027108507</v>
      </c>
      <c r="BM8" s="432"/>
      <c r="BN8" s="435"/>
      <c r="BO8" s="433">
        <f>BO7/BO$4</f>
        <v>0.77513213937496794</v>
      </c>
      <c r="BP8" s="432"/>
      <c r="BQ8" s="431"/>
      <c r="BR8" s="434">
        <f>BR7/BR$4</f>
        <v>0.79127630833587526</v>
      </c>
      <c r="BS8" s="432"/>
      <c r="BT8" s="431"/>
      <c r="BU8" s="434">
        <f>BU7/BU$4</f>
        <v>0.76715168096837039</v>
      </c>
      <c r="BV8" s="432"/>
      <c r="BW8" s="431"/>
      <c r="BX8" s="434">
        <f>BX7/BX$4</f>
        <v>0.78515051590256368</v>
      </c>
      <c r="BY8" s="432"/>
      <c r="BZ8" s="435"/>
      <c r="CA8" s="433">
        <f>CA7/CA$4</f>
        <v>0.79799523620484325</v>
      </c>
      <c r="CB8" s="432"/>
      <c r="CC8" s="431"/>
    </row>
    <row r="9" spans="1:81" s="447" customFormat="1" ht="16.25" customHeight="1">
      <c r="A9" s="440" t="s">
        <v>326</v>
      </c>
      <c r="B9" s="441" t="s">
        <v>31</v>
      </c>
      <c r="C9" s="442">
        <v>3.02</v>
      </c>
      <c r="D9" s="443">
        <v>3.1</v>
      </c>
      <c r="E9" s="443">
        <v>3.2</v>
      </c>
      <c r="F9" s="444">
        <v>4.05</v>
      </c>
      <c r="G9" s="445">
        <v>3.76</v>
      </c>
      <c r="H9" s="405">
        <f>G9/F9-1</f>
        <v>-7.1604938271604968E-2</v>
      </c>
      <c r="I9" s="406">
        <f>G9/C9-1</f>
        <v>0.24503311258278138</v>
      </c>
      <c r="J9" s="446">
        <v>4.24</v>
      </c>
      <c r="K9" s="405">
        <f>J9/G9-1</f>
        <v>0.12765957446808529</v>
      </c>
      <c r="L9" s="406">
        <f>J9/D9-1</f>
        <v>0.36774193548387091</v>
      </c>
      <c r="M9" s="446">
        <v>4.42</v>
      </c>
      <c r="N9" s="405">
        <f>M9/J9-1</f>
        <v>4.2452830188679069E-2</v>
      </c>
      <c r="O9" s="406">
        <f>M9/E9-1</f>
        <v>0.38124999999999987</v>
      </c>
      <c r="P9" s="446">
        <v>4.8510000000000009</v>
      </c>
      <c r="Q9" s="405">
        <f>P9/M9-1</f>
        <v>9.751131221719489E-2</v>
      </c>
      <c r="R9" s="408">
        <f>P9/F9-1</f>
        <v>0.19777777777777805</v>
      </c>
      <c r="S9" s="445">
        <v>4.83</v>
      </c>
      <c r="T9" s="405">
        <f>S9/P9-1</f>
        <v>-4.3290043290045155E-3</v>
      </c>
      <c r="U9" s="406">
        <f>S9/G9-1</f>
        <v>0.28457446808510656</v>
      </c>
      <c r="V9" s="446">
        <v>6.7069999999999999</v>
      </c>
      <c r="W9" s="405">
        <f>V9/S9-1</f>
        <v>0.38861283643892341</v>
      </c>
      <c r="X9" s="406">
        <f>V9/J9-1</f>
        <v>0.58183962264150924</v>
      </c>
      <c r="Y9" s="446">
        <v>5.28586212</v>
      </c>
      <c r="Z9" s="405">
        <f>Y9/V9-1</f>
        <v>-0.21188875503205606</v>
      </c>
      <c r="AA9" s="406">
        <f>Y9/M9-1</f>
        <v>0.19589640723981905</v>
      </c>
      <c r="AB9" s="446">
        <v>5.3721378800000013</v>
      </c>
      <c r="AC9" s="405">
        <f>AB9/Y9-1</f>
        <v>1.6321984577229331E-2</v>
      </c>
      <c r="AD9" s="408">
        <f>AB9/P9-1</f>
        <v>0.10742895897753058</v>
      </c>
      <c r="AE9" s="445">
        <v>4.085</v>
      </c>
      <c r="AF9" s="405">
        <f>AE9/AB9-1</f>
        <v>-0.23959509393679246</v>
      </c>
      <c r="AG9" s="406">
        <f>AE9/S9-1</f>
        <v>-0.15424430641821951</v>
      </c>
      <c r="AH9" s="446">
        <v>5.0350405629999999</v>
      </c>
      <c r="AI9" s="405">
        <f>AH9/AE9-1</f>
        <v>0.23256806927784579</v>
      </c>
      <c r="AJ9" s="406">
        <f>AH9/V9-1</f>
        <v>-0.24928573684210531</v>
      </c>
      <c r="AK9" s="446">
        <v>4.1239999999999997</v>
      </c>
      <c r="AL9" s="405">
        <f>AK9/AH9-1</f>
        <v>-0.18094006425584386</v>
      </c>
      <c r="AM9" s="406">
        <f>AK9/Y9-1</f>
        <v>-0.21980560476670175</v>
      </c>
      <c r="AN9" s="446">
        <v>7.1059594370000019</v>
      </c>
      <c r="AO9" s="405">
        <f>AN9/AK9-1</f>
        <v>0.72307454825412276</v>
      </c>
      <c r="AP9" s="408">
        <f>AN9/AB9-1</f>
        <v>0.32274330922422267</v>
      </c>
      <c r="AQ9" s="445">
        <v>5.8310000000000004</v>
      </c>
      <c r="AR9" s="405">
        <f>AQ9/AN9-1</f>
        <v>-0.17942115323110608</v>
      </c>
      <c r="AS9" s="406">
        <f>AQ9/AE9-1</f>
        <v>0.42741738066095492</v>
      </c>
      <c r="AT9" s="446">
        <v>7</v>
      </c>
      <c r="AU9" s="405">
        <f>AT9/AQ9-1</f>
        <v>0.20048019207683065</v>
      </c>
      <c r="AV9" s="406">
        <f>AT9/AH9-1</f>
        <v>0.39025692294109926</v>
      </c>
      <c r="AW9" s="446">
        <v>5.8239999999999998</v>
      </c>
      <c r="AX9" s="405">
        <f>AW9/AT9-1</f>
        <v>-0.16800000000000004</v>
      </c>
      <c r="AY9" s="406">
        <f>AW9/AK9-1</f>
        <v>0.41222114451988379</v>
      </c>
      <c r="AZ9" s="446">
        <v>7.4839999999999973</v>
      </c>
      <c r="BA9" s="405">
        <f>AZ9/AW9-1</f>
        <v>0.28502747252747218</v>
      </c>
      <c r="BB9" s="408">
        <f>AZ9/AN9-1</f>
        <v>5.3200495492779831E-2</v>
      </c>
      <c r="BC9" s="445">
        <v>9.8759999999999994</v>
      </c>
      <c r="BD9" s="405">
        <f>BC9/AZ9-1</f>
        <v>0.31961517904863745</v>
      </c>
      <c r="BE9" s="406">
        <f>BC9/AQ9-1</f>
        <v>0.69370605385011119</v>
      </c>
      <c r="BF9" s="446">
        <v>9.1440000000000001</v>
      </c>
      <c r="BG9" s="405">
        <f>BF9/BC9-1</f>
        <v>-7.4119076549210128E-2</v>
      </c>
      <c r="BH9" s="406">
        <f>BF9/AT9-1</f>
        <v>0.30628571428571427</v>
      </c>
      <c r="BI9" s="446">
        <v>8.4710000000000001</v>
      </c>
      <c r="BJ9" s="405">
        <f>BI9/BF9-1</f>
        <v>-7.3600174978127764E-2</v>
      </c>
      <c r="BK9" s="406">
        <f>BI9/AW9-1</f>
        <v>0.45449862637362637</v>
      </c>
      <c r="BL9" s="446">
        <v>11.797000000000001</v>
      </c>
      <c r="BM9" s="405">
        <f>BL9/BI9-1</f>
        <v>0.39263369141777837</v>
      </c>
      <c r="BN9" s="408">
        <f>BL9/AZ9-1</f>
        <v>0.57629609834313267</v>
      </c>
      <c r="BO9" s="445">
        <v>10.319000000000001</v>
      </c>
      <c r="BP9" s="405">
        <f>BO9/BL9-1</f>
        <v>-0.12528608968381794</v>
      </c>
      <c r="BQ9" s="406">
        <f>BO9/BC9-1</f>
        <v>4.4856217091940209E-2</v>
      </c>
      <c r="BR9" s="446">
        <v>13.173999999999999</v>
      </c>
      <c r="BS9" s="405">
        <f>BR9/BO9-1</f>
        <v>0.27667409632716322</v>
      </c>
      <c r="BT9" s="406">
        <f>BR9/BF9-1</f>
        <v>0.44072615923009617</v>
      </c>
      <c r="BU9" s="446">
        <v>12.348000000000001</v>
      </c>
      <c r="BV9" s="405">
        <f>BU9/BR9-1</f>
        <v>-6.2699256110520629E-2</v>
      </c>
      <c r="BW9" s="406">
        <f>BU9/BI9-1</f>
        <v>0.45767914059733217</v>
      </c>
      <c r="BX9" s="446">
        <v>14.984999999999999</v>
      </c>
      <c r="BY9" s="405">
        <f>BX9/BU9-1</f>
        <v>0.21355685131195323</v>
      </c>
      <c r="BZ9" s="408">
        <f>BX9/BL9-1</f>
        <v>0.27023819615156386</v>
      </c>
      <c r="CA9" s="445">
        <v>13.694000000000001</v>
      </c>
      <c r="CB9" s="405">
        <f>CA9/BX9-1</f>
        <v>-8.6152819486152721E-2</v>
      </c>
      <c r="CC9" s="406">
        <f>CA9/BO9-1</f>
        <v>0.32706657621862578</v>
      </c>
    </row>
    <row r="10" spans="1:81" s="447" customFormat="1" ht="16.25" customHeight="1">
      <c r="A10" s="412" t="s">
        <v>146</v>
      </c>
      <c r="B10" s="413" t="s">
        <v>224</v>
      </c>
      <c r="C10" s="414">
        <f>C9/C$4</f>
        <v>0.34994206257242177</v>
      </c>
      <c r="D10" s="415">
        <f>D9/D$4</f>
        <v>0.31925849639546855</v>
      </c>
      <c r="E10" s="415">
        <f>E9/E$4</f>
        <v>0.37558685446009393</v>
      </c>
      <c r="F10" s="416">
        <f>F9/F$4</f>
        <v>0.5056179775280899</v>
      </c>
      <c r="G10" s="417">
        <f>G9/G$4</f>
        <v>0.38250254323499489</v>
      </c>
      <c r="H10" s="405"/>
      <c r="I10" s="406"/>
      <c r="J10" s="418">
        <f>J9/J$4</f>
        <v>0.36998254799301916</v>
      </c>
      <c r="K10" s="405"/>
      <c r="L10" s="406"/>
      <c r="M10" s="418">
        <f>M9/M$4</f>
        <v>0.38070628768303189</v>
      </c>
      <c r="N10" s="405"/>
      <c r="O10" s="406"/>
      <c r="P10" s="418">
        <f>P9/P$4</f>
        <v>0.33267041558085314</v>
      </c>
      <c r="Q10" s="405"/>
      <c r="R10" s="408"/>
      <c r="S10" s="417">
        <f>S9/S$4</f>
        <v>0.29827703328598776</v>
      </c>
      <c r="T10" s="405"/>
      <c r="U10" s="406"/>
      <c r="V10" s="418">
        <f>V9/V$4</f>
        <v>0.31107091507815038</v>
      </c>
      <c r="W10" s="405"/>
      <c r="X10" s="406"/>
      <c r="Y10" s="418">
        <f>Y9/Y$4</f>
        <v>0.25100881788448454</v>
      </c>
      <c r="Z10" s="405"/>
      <c r="AA10" s="406"/>
      <c r="AB10" s="418">
        <f>AB9/AB$4</f>
        <v>0.24068148560835056</v>
      </c>
      <c r="AC10" s="405"/>
      <c r="AD10" s="408"/>
      <c r="AE10" s="417">
        <f>AE9/AE$4</f>
        <v>0.19062952074291847</v>
      </c>
      <c r="AF10" s="405"/>
      <c r="AG10" s="406"/>
      <c r="AH10" s="418">
        <f>AH9/AH$4</f>
        <v>0.34509910914479991</v>
      </c>
      <c r="AI10" s="405"/>
      <c r="AJ10" s="406"/>
      <c r="AK10" s="418">
        <f>AK9/AK$4</f>
        <v>0.21079533837661008</v>
      </c>
      <c r="AL10" s="405"/>
      <c r="AM10" s="406"/>
      <c r="AN10" s="418">
        <f>AN9/AN$4</f>
        <v>0.34035843401870092</v>
      </c>
      <c r="AO10" s="405"/>
      <c r="AP10" s="408"/>
      <c r="AQ10" s="417">
        <f>AQ9/AQ$4</f>
        <v>0.27349906191369605</v>
      </c>
      <c r="AR10" s="405"/>
      <c r="AS10" s="406"/>
      <c r="AT10" s="418">
        <f>AT9/AT$4</f>
        <v>0.23736859952526279</v>
      </c>
      <c r="AU10" s="405"/>
      <c r="AV10" s="406"/>
      <c r="AW10" s="418">
        <f>AW9/AW$4</f>
        <v>0.23804463336875661</v>
      </c>
      <c r="AX10" s="405"/>
      <c r="AY10" s="406"/>
      <c r="AZ10" s="418">
        <f>AZ9/AZ$4</f>
        <v>0.2955766192733017</v>
      </c>
      <c r="BA10" s="405"/>
      <c r="BB10" s="408"/>
      <c r="BC10" s="417">
        <f>BC9/BC$4</f>
        <v>0.2791328679234617</v>
      </c>
      <c r="BD10" s="405"/>
      <c r="BE10" s="406"/>
      <c r="BF10" s="418">
        <f>BF9/BF$4</f>
        <v>0.27976991800269246</v>
      </c>
      <c r="BG10" s="405"/>
      <c r="BH10" s="406"/>
      <c r="BI10" s="418">
        <f>BI9/BI$4</f>
        <v>0.25462907298304677</v>
      </c>
      <c r="BJ10" s="405"/>
      <c r="BK10" s="406"/>
      <c r="BL10" s="418">
        <f>BL9/BL$4</f>
        <v>0.29152148664343791</v>
      </c>
      <c r="BM10" s="405"/>
      <c r="BN10" s="408"/>
      <c r="BO10" s="417">
        <f>BO9/BO$4</f>
        <v>0.26476625442602764</v>
      </c>
      <c r="BP10" s="405"/>
      <c r="BQ10" s="406"/>
      <c r="BR10" s="418">
        <f>BR9/BR$4</f>
        <v>0.28702775720074947</v>
      </c>
      <c r="BS10" s="405"/>
      <c r="BT10" s="406"/>
      <c r="BU10" s="418">
        <f>BU9/BU$4</f>
        <v>0.25593831612983459</v>
      </c>
      <c r="BV10" s="405"/>
      <c r="BW10" s="406"/>
      <c r="BX10" s="418">
        <f>BX9/BX$4</f>
        <v>0.31879587277949151</v>
      </c>
      <c r="BY10" s="405"/>
      <c r="BZ10" s="408"/>
      <c r="CA10" s="417">
        <f>CA9/CA$4</f>
        <v>0.2718142119888845</v>
      </c>
      <c r="CB10" s="405"/>
      <c r="CC10" s="406"/>
    </row>
    <row r="11" spans="1:81" s="396" customFormat="1" ht="16.25" customHeight="1">
      <c r="A11" s="385" t="s">
        <v>327</v>
      </c>
      <c r="B11" s="386" t="s">
        <v>120</v>
      </c>
      <c r="C11" s="387">
        <v>3.04</v>
      </c>
      <c r="D11" s="388">
        <v>3.16</v>
      </c>
      <c r="E11" s="388">
        <v>2.75</v>
      </c>
      <c r="F11" s="389">
        <v>1.85</v>
      </c>
      <c r="G11" s="390">
        <v>2.58</v>
      </c>
      <c r="H11" s="391">
        <f>G11/F11-1</f>
        <v>0.39459459459459456</v>
      </c>
      <c r="I11" s="392">
        <f>G11/C11-1</f>
        <v>-0.15131578947368418</v>
      </c>
      <c r="J11" s="393">
        <v>4.24</v>
      </c>
      <c r="K11" s="391">
        <f>J11/G11-1</f>
        <v>0.64341085271317833</v>
      </c>
      <c r="L11" s="392">
        <f>J11/D11-1</f>
        <v>0.34177215189873422</v>
      </c>
      <c r="M11" s="393">
        <v>4.13</v>
      </c>
      <c r="N11" s="391">
        <f>M11/J11-1</f>
        <v>-2.5943396226415172E-2</v>
      </c>
      <c r="O11" s="392">
        <f>M11/E11-1</f>
        <v>0.50181818181818172</v>
      </c>
      <c r="P11" s="393">
        <v>6.5259999999999989</v>
      </c>
      <c r="Q11" s="391">
        <f>P11/M11-1</f>
        <v>0.5801452784503629</v>
      </c>
      <c r="R11" s="394">
        <f>P11/F11-1</f>
        <v>2.5275675675675666</v>
      </c>
      <c r="S11" s="390">
        <v>7.4450000000000021</v>
      </c>
      <c r="T11" s="391">
        <f>S11/P11-1</f>
        <v>0.14082133006435837</v>
      </c>
      <c r="U11" s="392">
        <f>S11/G11-1</f>
        <v>1.8856589147286829</v>
      </c>
      <c r="V11" s="393">
        <v>9.5679999999999978</v>
      </c>
      <c r="W11" s="391">
        <f>V11/S11-1</f>
        <v>0.28515782404298129</v>
      </c>
      <c r="X11" s="392">
        <f>V11/J11-1</f>
        <v>1.2566037735849052</v>
      </c>
      <c r="Y11" s="393">
        <v>11.771728178</v>
      </c>
      <c r="Z11" s="391">
        <f>Y11/V11-1</f>
        <v>0.23032276107859562</v>
      </c>
      <c r="AA11" s="392">
        <f>Y11/M11-1</f>
        <v>1.8502973796610171</v>
      </c>
      <c r="AB11" s="393">
        <v>12.924271822000005</v>
      </c>
      <c r="AC11" s="391">
        <f>AB11/Y11-1</f>
        <v>9.7907769069453643E-2</v>
      </c>
      <c r="AD11" s="394">
        <f>AB11/P11-1</f>
        <v>0.98042779987741446</v>
      </c>
      <c r="AE11" s="390">
        <v>13.433999999999997</v>
      </c>
      <c r="AF11" s="391">
        <f>AE11/AB11-1</f>
        <v>3.9439605187838955E-2</v>
      </c>
      <c r="AG11" s="392">
        <f>AE11/S11-1</f>
        <v>0.80443250503693675</v>
      </c>
      <c r="AH11" s="393">
        <v>6.3672617620000009</v>
      </c>
      <c r="AI11" s="391">
        <f>AH11/AE11-1</f>
        <v>-0.52603381256513315</v>
      </c>
      <c r="AJ11" s="392">
        <f>AH11/V11-1</f>
        <v>-0.33452531751672221</v>
      </c>
      <c r="AK11" s="393">
        <v>11.865000000000002</v>
      </c>
      <c r="AL11" s="391">
        <f>AK11/AH11-1</f>
        <v>0.86343838898074821</v>
      </c>
      <c r="AM11" s="392">
        <f>AK11/Y11-1</f>
        <v>7.923375445783476E-3</v>
      </c>
      <c r="AN11" s="393">
        <v>8.9437382379999981</v>
      </c>
      <c r="AO11" s="391">
        <f>AN11/AK11-1</f>
        <v>-0.24620832380952407</v>
      </c>
      <c r="AP11" s="394">
        <f>AN11/AB11-1</f>
        <v>-0.30798900230682613</v>
      </c>
      <c r="AQ11" s="390">
        <v>10.895</v>
      </c>
      <c r="AR11" s="391">
        <f>AQ11/AN11-1</f>
        <v>0.21817071453517212</v>
      </c>
      <c r="AS11" s="392">
        <f>AQ11/AE11-1</f>
        <v>-0.18899806461217794</v>
      </c>
      <c r="AT11" s="393">
        <v>16.090000000000003</v>
      </c>
      <c r="AU11" s="391">
        <f>AT11/AQ11-1</f>
        <v>0.47682423129876117</v>
      </c>
      <c r="AV11" s="392">
        <f>AT11/AH11-1</f>
        <v>1.5269889320438468</v>
      </c>
      <c r="AW11" s="393">
        <v>13.329000000000002</v>
      </c>
      <c r="AX11" s="391">
        <f>AW11/AT11-1</f>
        <v>-0.17159726538222497</v>
      </c>
      <c r="AY11" s="392">
        <f>AW11/AK11-1</f>
        <v>0.12338811630847024</v>
      </c>
      <c r="AZ11" s="393">
        <v>11.398999999999994</v>
      </c>
      <c r="BA11" s="391">
        <f>AZ11/AW11-1</f>
        <v>-0.14479705904418994</v>
      </c>
      <c r="BB11" s="394">
        <f>AZ11/AN11-1</f>
        <v>0.27452298990237911</v>
      </c>
      <c r="BC11" s="390">
        <v>16.704999999999998</v>
      </c>
      <c r="BD11" s="391">
        <f>BC11/AZ11-1</f>
        <v>0.46547942802000231</v>
      </c>
      <c r="BE11" s="392">
        <f>BC11/AQ11-1</f>
        <v>0.5332721431849472</v>
      </c>
      <c r="BF11" s="393">
        <v>15.262999999999996</v>
      </c>
      <c r="BG11" s="391">
        <f>BF11/BC11-1</f>
        <v>-8.6321460640526926E-2</v>
      </c>
      <c r="BH11" s="392">
        <f>BF11/AT11-1</f>
        <v>-5.139838408949704E-2</v>
      </c>
      <c r="BI11" s="393">
        <v>17.48</v>
      </c>
      <c r="BJ11" s="391">
        <f>BI11/BF11-1</f>
        <v>0.14525322675751839</v>
      </c>
      <c r="BK11" s="392">
        <f>BI11/AW11-1</f>
        <v>0.3114262135193937</v>
      </c>
      <c r="BL11" s="393">
        <v>19.428999999999998</v>
      </c>
      <c r="BM11" s="391">
        <f>BL11/BI11-1</f>
        <v>0.11149885583524011</v>
      </c>
      <c r="BN11" s="394">
        <f>BL11/AZ11-1</f>
        <v>0.70444775857531439</v>
      </c>
      <c r="BO11" s="390">
        <v>19.890999999999998</v>
      </c>
      <c r="BP11" s="391">
        <f>BO11/BL11-1</f>
        <v>2.3778887230428758E-2</v>
      </c>
      <c r="BQ11" s="392">
        <f>BO11/BC11-1</f>
        <v>0.19072134091589343</v>
      </c>
      <c r="BR11" s="393">
        <v>23.144000000000005</v>
      </c>
      <c r="BS11" s="391">
        <f>BR11/BO11-1</f>
        <v>0.16354130008546619</v>
      </c>
      <c r="BT11" s="392">
        <f>BR11/BF11-1</f>
        <v>0.51634672082814714</v>
      </c>
      <c r="BU11" s="393">
        <v>24.664000000000001</v>
      </c>
      <c r="BV11" s="391">
        <f>BU11/BR11-1</f>
        <v>6.5675769097822245E-2</v>
      </c>
      <c r="BW11" s="392">
        <f>BU11/BI11-1</f>
        <v>0.41098398169336381</v>
      </c>
      <c r="BX11" s="393">
        <f>BX7-BX9</f>
        <v>21.921000000000006</v>
      </c>
      <c r="BY11" s="391">
        <f>BX11/BU11-1</f>
        <v>-0.11121472591631509</v>
      </c>
      <c r="BZ11" s="394">
        <f>BX11/BL11-1</f>
        <v>0.12826187657625243</v>
      </c>
      <c r="CA11" s="390">
        <f>CA7-CA9</f>
        <v>26.509</v>
      </c>
      <c r="CB11" s="391">
        <f>CA11/BX11-1</f>
        <v>0.20929702112129878</v>
      </c>
      <c r="CC11" s="392">
        <f>CA11/BO11-1</f>
        <v>0.33271328741641959</v>
      </c>
    </row>
    <row r="12" spans="1:81" s="396" customFormat="1" ht="16.25" customHeight="1">
      <c r="A12" s="428" t="s">
        <v>146</v>
      </c>
      <c r="B12" s="429" t="s">
        <v>146</v>
      </c>
      <c r="C12" s="430">
        <f>C11/C$4</f>
        <v>0.35225955967555039</v>
      </c>
      <c r="D12" s="431">
        <f>D11/D$4</f>
        <v>0.32543769309989701</v>
      </c>
      <c r="E12" s="431">
        <f>E11/E$4</f>
        <v>0.32276995305164319</v>
      </c>
      <c r="F12" s="432">
        <f>F11/F$4</f>
        <v>0.23096129837702872</v>
      </c>
      <c r="G12" s="433">
        <f>G11/G$4</f>
        <v>0.26246185147507628</v>
      </c>
      <c r="H12" s="432"/>
      <c r="I12" s="431"/>
      <c r="J12" s="434">
        <f>J11/J$4</f>
        <v>0.36998254799301916</v>
      </c>
      <c r="K12" s="432"/>
      <c r="L12" s="431"/>
      <c r="M12" s="434">
        <f>M11/M$4</f>
        <v>0.35572782084409993</v>
      </c>
      <c r="N12" s="432"/>
      <c r="O12" s="431"/>
      <c r="P12" s="434">
        <f>P11/P$4</f>
        <v>0.44753806062268542</v>
      </c>
      <c r="Q12" s="432"/>
      <c r="R12" s="435"/>
      <c r="S12" s="433">
        <f>S11/S$4</f>
        <v>0.45976656580003716</v>
      </c>
      <c r="T12" s="432"/>
      <c r="U12" s="431"/>
      <c r="V12" s="434">
        <f>V11/V$4</f>
        <v>0.44376420388664711</v>
      </c>
      <c r="W12" s="432"/>
      <c r="X12" s="431"/>
      <c r="Y12" s="434">
        <f>Y11/Y$4</f>
        <v>0.55900201468313315</v>
      </c>
      <c r="Z12" s="432"/>
      <c r="AA12" s="431"/>
      <c r="AB12" s="434">
        <f>AB11/AB$4</f>
        <v>0.57903073450622311</v>
      </c>
      <c r="AC12" s="432"/>
      <c r="AD12" s="435"/>
      <c r="AE12" s="433">
        <f>AE11/AE$4</f>
        <v>0.62690746185076296</v>
      </c>
      <c r="AF12" s="432"/>
      <c r="AG12" s="431"/>
      <c r="AH12" s="434">
        <f>AH11/AH$4</f>
        <v>0.43640886985202809</v>
      </c>
      <c r="AI12" s="432"/>
      <c r="AJ12" s="431"/>
      <c r="AK12" s="434">
        <f>AK11/AK$4</f>
        <v>0.60647106931097949</v>
      </c>
      <c r="AL12" s="432"/>
      <c r="AM12" s="431"/>
      <c r="AN12" s="434">
        <f>AN11/AN$4</f>
        <v>0.42838363600960899</v>
      </c>
      <c r="AO12" s="432"/>
      <c r="AP12" s="435"/>
      <c r="AQ12" s="433">
        <f>AQ11/AQ$4</f>
        <v>0.51102251407129451</v>
      </c>
      <c r="AR12" s="432"/>
      <c r="AS12" s="431"/>
      <c r="AT12" s="434">
        <f>AT11/AT$4</f>
        <v>0.54560868090878267</v>
      </c>
      <c r="AU12" s="432"/>
      <c r="AV12" s="431"/>
      <c r="AW12" s="434">
        <f>AW11/AW$4</f>
        <v>0.54479686094988977</v>
      </c>
      <c r="AX12" s="432"/>
      <c r="AY12" s="431"/>
      <c r="AZ12" s="434">
        <f>AZ11/AZ$4</f>
        <v>0.45019747235387031</v>
      </c>
      <c r="BA12" s="432"/>
      <c r="BB12" s="435"/>
      <c r="BC12" s="433">
        <f>BC11/BC$4</f>
        <v>0.47214606709815998</v>
      </c>
      <c r="BD12" s="432"/>
      <c r="BE12" s="431"/>
      <c r="BF12" s="434">
        <f>BF11/BF$4</f>
        <v>0.46698690490759998</v>
      </c>
      <c r="BG12" s="432"/>
      <c r="BH12" s="431"/>
      <c r="BI12" s="434">
        <f>BI11/BI$4</f>
        <v>0.52542984249128288</v>
      </c>
      <c r="BJ12" s="432"/>
      <c r="BK12" s="431"/>
      <c r="BL12" s="434">
        <f>BL11/BL$4</f>
        <v>0.48011960362764722</v>
      </c>
      <c r="BM12" s="432"/>
      <c r="BN12" s="435"/>
      <c r="BO12" s="433">
        <f>BO11/BO$4</f>
        <v>0.51036588494894031</v>
      </c>
      <c r="BP12" s="432"/>
      <c r="BQ12" s="431"/>
      <c r="BR12" s="434">
        <f>BR11/BR$4</f>
        <v>0.50424855113512579</v>
      </c>
      <c r="BS12" s="432"/>
      <c r="BT12" s="431"/>
      <c r="BU12" s="434">
        <f>BU11/BU$4</f>
        <v>0.51121336483853586</v>
      </c>
      <c r="BV12" s="432"/>
      <c r="BW12" s="431"/>
      <c r="BX12" s="434">
        <f>BX11/BX$4</f>
        <v>0.46635464312307212</v>
      </c>
      <c r="BY12" s="432"/>
      <c r="BZ12" s="435"/>
      <c r="CA12" s="433">
        <f>CA11/CA$4</f>
        <v>0.52618102421595869</v>
      </c>
      <c r="CB12" s="432"/>
      <c r="CC12" s="431"/>
    </row>
    <row r="13" spans="1:81" s="837" customFormat="1" ht="16.25" customHeight="1" outlineLevel="1">
      <c r="A13" s="823" t="s">
        <v>329</v>
      </c>
      <c r="B13" s="824" t="s">
        <v>114</v>
      </c>
      <c r="C13" s="825">
        <v>4.9946123000000002E-2</v>
      </c>
      <c r="D13" s="826">
        <v>3.3595376000000003E-2</v>
      </c>
      <c r="E13" s="827">
        <v>7.7046980000000001E-2</v>
      </c>
      <c r="F13" s="828">
        <v>-2.4094260000000001E-3</v>
      </c>
      <c r="G13" s="829">
        <v>6.3148701000000002E-2</v>
      </c>
      <c r="H13" s="834">
        <f t="shared" ref="H13:H16" si="0">IFERROR((G13-D13)/D13,)</f>
        <v>0.8796843053639285</v>
      </c>
      <c r="I13" s="835">
        <f>IFERROR((G13-C13)/C13,)</f>
        <v>0.264336393036953</v>
      </c>
      <c r="J13" s="830">
        <v>0.21570729999999999</v>
      </c>
      <c r="K13" s="834">
        <f t="shared" ref="K13:K18" si="1">IFERROR((J13-G13)/G13,)</f>
        <v>2.4158628219446667</v>
      </c>
      <c r="L13" s="835">
        <f>IFERROR((J13-D13)/D13,)</f>
        <v>5.4207437356855293</v>
      </c>
      <c r="M13" s="830">
        <v>3.8570129000000002E-2</v>
      </c>
      <c r="N13" s="834">
        <f t="shared" ref="N13:N16" si="2">IFERROR((M13-J13)/J13,)</f>
        <v>-0.82119228695551794</v>
      </c>
      <c r="O13" s="835">
        <f>IFERROR((M13-E13)/E13,)</f>
        <v>-0.49939466803241345</v>
      </c>
      <c r="P13" s="830">
        <v>9.1933276999999994E-2</v>
      </c>
      <c r="Q13" s="834">
        <f t="shared" ref="Q13:Q16" si="3">IFERROR((P13-M13)/M13,)</f>
        <v>1.3835356371247809</v>
      </c>
      <c r="R13" s="836">
        <f>IFERROR((P13-F13)/F13,)</f>
        <v>-39.155675667150597</v>
      </c>
      <c r="S13" s="829">
        <v>0.14593989700000001</v>
      </c>
      <c r="T13" s="834">
        <f>IFERROR((S13-P13)/P13,)</f>
        <v>0.58745452965850464</v>
      </c>
      <c r="U13" s="835">
        <f>IFERROR((S13-G13)/G13,)</f>
        <v>1.3110514498152546</v>
      </c>
      <c r="V13" s="830">
        <v>0.139366079</v>
      </c>
      <c r="W13" s="834">
        <f>IFERROR((V13-S13)/S13,)</f>
        <v>-4.5044693981112022E-2</v>
      </c>
      <c r="X13" s="835">
        <f>IFERROR((V13-J13)/J13,)</f>
        <v>-0.35391116109654142</v>
      </c>
      <c r="Y13" s="830">
        <v>0.25893301099999999</v>
      </c>
      <c r="Z13" s="834">
        <f>IFERROR((Y13-V13)/V13,)</f>
        <v>0.85793424668279561</v>
      </c>
      <c r="AA13" s="835">
        <f>IFERROR((Y13-M13)/M13,)</f>
        <v>5.7133042515880614</v>
      </c>
      <c r="AB13" s="830">
        <v>-2.3085438999999999E-2</v>
      </c>
      <c r="AC13" s="834">
        <f>IFERROR((AB13-Y13)/Y13,)</f>
        <v>-1.0891560288541193</v>
      </c>
      <c r="AD13" s="836">
        <f>IFERROR((AB13-P13)/P13,)</f>
        <v>-1.2511108028924065</v>
      </c>
      <c r="AE13" s="829">
        <v>1.0262209550000001</v>
      </c>
      <c r="AF13" s="834">
        <f>IFERROR((AE13-AB13)/AB13,)</f>
        <v>-45.453170459526461</v>
      </c>
      <c r="AG13" s="835">
        <f>IFERROR((AE13-S13)/S13,)</f>
        <v>6.031805394517991</v>
      </c>
      <c r="AH13" s="830">
        <v>0.20569116500000001</v>
      </c>
      <c r="AI13" s="834">
        <f>IFERROR((AH13-AE13)/AE13,)</f>
        <v>-0.79956444662543469</v>
      </c>
      <c r="AJ13" s="835">
        <f>IFERROR((AH13-V13)/V13,)</f>
        <v>0.47590551786995461</v>
      </c>
      <c r="AK13" s="830">
        <v>5.7536017000000002E-2</v>
      </c>
      <c r="AL13" s="834">
        <f>IFERROR((AK13-AH13)/AH13,)</f>
        <v>-0.72027959003489528</v>
      </c>
      <c r="AM13" s="835">
        <f>IFERROR((AK13-Y13)/Y13,)</f>
        <v>-0.77779574424367237</v>
      </c>
      <c r="AN13" s="830">
        <v>7.128845E-3</v>
      </c>
      <c r="AO13" s="834">
        <f>IFERROR((AN13-AK13)/AK13,)</f>
        <v>-0.87609769720417041</v>
      </c>
      <c r="AP13" s="836">
        <f>IFERROR((AN13-AB13)/AB13,)</f>
        <v>-1.3088026612792594</v>
      </c>
      <c r="AQ13" s="829">
        <v>1.47</v>
      </c>
      <c r="AR13" s="834">
        <f>IFERROR((AQ13-AN13)/AN13,)</f>
        <v>205.20451138999374</v>
      </c>
      <c r="AS13" s="835">
        <f>IFERROR((AQ13-AE13)/AE13,)</f>
        <v>0.43244005380887962</v>
      </c>
      <c r="AT13" s="830">
        <v>0.1</v>
      </c>
      <c r="AU13" s="834">
        <f>IFERROR((AT13-AQ13)/AQ13,)</f>
        <v>-0.93197278911564618</v>
      </c>
      <c r="AV13" s="835">
        <f>IFERROR((AT13-AH13)/AH13,)</f>
        <v>-0.51383424757208218</v>
      </c>
      <c r="AW13" s="830">
        <v>2.6094346549999998</v>
      </c>
      <c r="AX13" s="834">
        <f>IFERROR((AW13-AT13)/AT13,)</f>
        <v>25.094346549999997</v>
      </c>
      <c r="AY13" s="835">
        <f>IFERROR((AW13-AK13)/AK13,)</f>
        <v>44.353063890397557</v>
      </c>
      <c r="AZ13" s="830">
        <v>2.8508525E-2</v>
      </c>
      <c r="BA13" s="834">
        <f>IFERROR((AZ13-AW13)/AW13,)</f>
        <v>-0.98907482701458949</v>
      </c>
      <c r="BB13" s="836">
        <f>IFERROR((AZ13-AN13)/AN13,)</f>
        <v>2.999038413656069</v>
      </c>
      <c r="BC13" s="829">
        <v>0.70399999999999996</v>
      </c>
      <c r="BD13" s="834">
        <f>IFERROR((BC13-AZ13)/AZ13,)</f>
        <v>23.694367737369785</v>
      </c>
      <c r="BE13" s="835">
        <f>IFERROR((BC13-AQ13)/AQ13,)</f>
        <v>-0.52108843537414973</v>
      </c>
      <c r="BF13" s="830">
        <v>2.9740000000000002</v>
      </c>
      <c r="BG13" s="834">
        <f>IFERROR((BF13-BC13)/BC13,)</f>
        <v>3.2244318181818192</v>
      </c>
      <c r="BH13" s="835">
        <f>IFERROR((BF13-AT13)/AT13,)</f>
        <v>28.74</v>
      </c>
      <c r="BI13" s="830">
        <v>5.4320000000000004</v>
      </c>
      <c r="BJ13" s="834">
        <f>IFERROR((BI13-BF13)/BF13,)</f>
        <v>0.82649630127774043</v>
      </c>
      <c r="BK13" s="835">
        <f>IFERROR((BI13-AW13)/AW13,)</f>
        <v>1.0816769600233582</v>
      </c>
      <c r="BL13" s="830">
        <v>-6.5259999999999998</v>
      </c>
      <c r="BM13" s="834">
        <f>IFERROR((BL13-BI13)/BI13,)</f>
        <v>-2.2013991163475697</v>
      </c>
      <c r="BN13" s="836">
        <f>IFERROR((BL13-AZ13)/AZ13,)</f>
        <v>-229.91398274726595</v>
      </c>
      <c r="BO13" s="829">
        <v>4.3940000000000001</v>
      </c>
      <c r="BP13" s="834">
        <f>IFERROR((BO13-BL13)/BL13,)</f>
        <v>-1.6733067729083666</v>
      </c>
      <c r="BQ13" s="835">
        <f>IFERROR((BO13-BC13)/BC13,)</f>
        <v>5.2414772727272734</v>
      </c>
      <c r="BR13" s="830">
        <v>2.0270000000000001</v>
      </c>
      <c r="BS13" s="834">
        <f>IFERROR((BR13-BO13)/BO13,)</f>
        <v>-0.53868912152935822</v>
      </c>
      <c r="BT13" s="835">
        <f>IFERROR((BR13-BF13)/BF13,)</f>
        <v>-0.31842636180228651</v>
      </c>
      <c r="BU13" s="830">
        <v>4.0880000000000001</v>
      </c>
      <c r="BV13" s="834">
        <f>IFERROR((BU13-BR13)/BR13,)</f>
        <v>1.0167735569807597</v>
      </c>
      <c r="BW13" s="835">
        <f>IFERROR((BU13-BI13)/BI13,)</f>
        <v>-0.24742268041237117</v>
      </c>
      <c r="BX13" s="830">
        <v>-1.85</v>
      </c>
      <c r="BY13" s="834">
        <f>IFERROR((BX13-BU13)/BU13,)</f>
        <v>-1.4525440313111546</v>
      </c>
      <c r="BZ13" s="836">
        <f>IFERROR((BX13-BL13)/BL13,)</f>
        <v>-0.71651854121973646</v>
      </c>
      <c r="CA13" s="829">
        <v>6.4850000000000003</v>
      </c>
      <c r="CB13" s="834">
        <f>IFERROR((CA13-BX13)/BX13,)</f>
        <v>-4.5054054054054058</v>
      </c>
      <c r="CC13" s="835">
        <f>IFERROR((CA13-BO13)/BO13,)</f>
        <v>0.4758761948111061</v>
      </c>
    </row>
    <row r="14" spans="1:81" s="837" customFormat="1" ht="16.25" customHeight="1" outlineLevel="1">
      <c r="A14" s="823" t="s">
        <v>331</v>
      </c>
      <c r="B14" s="824" t="s">
        <v>115</v>
      </c>
      <c r="C14" s="831">
        <v>0.40041795200000002</v>
      </c>
      <c r="D14" s="827">
        <v>-0.115101702</v>
      </c>
      <c r="E14" s="826">
        <v>1.7255959000000001E-2</v>
      </c>
      <c r="F14" s="828">
        <v>0.43370875800000003</v>
      </c>
      <c r="G14" s="829">
        <v>0.18034135900000001</v>
      </c>
      <c r="H14" s="834">
        <f t="shared" si="0"/>
        <v>-2.5668001069176198</v>
      </c>
      <c r="I14" s="835">
        <f>IFERROR((G14-C14)/C14,)</f>
        <v>-0.54961719848165047</v>
      </c>
      <c r="J14" s="830">
        <v>0.16834172</v>
      </c>
      <c r="K14" s="834">
        <f t="shared" si="1"/>
        <v>-6.6538474959590421E-2</v>
      </c>
      <c r="L14" s="835">
        <f>IFERROR((J14-D14)/D14,)</f>
        <v>-2.4625476172367979</v>
      </c>
      <c r="M14" s="830">
        <v>0.15194664599999999</v>
      </c>
      <c r="N14" s="834">
        <f t="shared" si="2"/>
        <v>-9.7391626983495294E-2</v>
      </c>
      <c r="O14" s="835">
        <f t="shared" ref="O14:O16" si="4">IFERROR((M14-E14)/E14,)</f>
        <v>7.8054593778299983</v>
      </c>
      <c r="P14" s="830">
        <v>6.2150292000000003E-2</v>
      </c>
      <c r="Q14" s="834">
        <f t="shared" si="3"/>
        <v>-0.59097292611513119</v>
      </c>
      <c r="R14" s="836">
        <f t="shared" ref="R14:R18" si="5">IFERROR((P14-F14)/F14,)</f>
        <v>-0.85670039893453109</v>
      </c>
      <c r="S14" s="829">
        <v>7.8080283E-2</v>
      </c>
      <c r="T14" s="834">
        <f t="shared" ref="T14:T16" si="6">IFERROR((S14-P14)/P14,)</f>
        <v>0.25631401699609063</v>
      </c>
      <c r="U14" s="835">
        <f t="shared" ref="U14:U16" si="7">IFERROR((S14-G14)/G14,)</f>
        <v>-0.56704172890257531</v>
      </c>
      <c r="V14" s="830">
        <v>0.192668323</v>
      </c>
      <c r="W14" s="834">
        <f t="shared" ref="W14:W16" si="8">IFERROR((V14-S14)/S14,)</f>
        <v>1.4675669144283199</v>
      </c>
      <c r="X14" s="835">
        <f t="shared" ref="X14:X16" si="9">IFERROR((V14-J14)/J14,)</f>
        <v>0.14450727365741542</v>
      </c>
      <c r="Y14" s="830">
        <v>-4.3191817E-2</v>
      </c>
      <c r="Z14" s="834">
        <f t="shared" ref="Z14:Z16" si="10">IFERROR((Y14-V14)/V14,)</f>
        <v>-1.2241770537443251</v>
      </c>
      <c r="AA14" s="835">
        <f t="shared" ref="AA14:AA16" si="11">IFERROR((Y14-M14)/M14,)</f>
        <v>-1.2842564685501514</v>
      </c>
      <c r="AB14" s="830">
        <v>0.50881607200000001</v>
      </c>
      <c r="AC14" s="834">
        <f t="shared" ref="AC14:AC16" si="12">IFERROR((AB14-Y14)/Y14,)</f>
        <v>-12.780381269905824</v>
      </c>
      <c r="AD14" s="836">
        <f t="shared" ref="AD14:AD16" si="13">IFERROR((AB14-P14)/P14,)</f>
        <v>7.1868653489190359</v>
      </c>
      <c r="AE14" s="829">
        <v>-0.22780895000000001</v>
      </c>
      <c r="AF14" s="834">
        <f t="shared" ref="AF14:AF16" si="14">IFERROR((AE14-AB14)/AB14,)</f>
        <v>-1.4477235734802025</v>
      </c>
      <c r="AG14" s="835">
        <f t="shared" ref="AG14:AG16" si="15">IFERROR((AE14-S14)/S14,)</f>
        <v>-3.9176245429335861</v>
      </c>
      <c r="AH14" s="830">
        <v>0.37321935699999997</v>
      </c>
      <c r="AI14" s="834">
        <f t="shared" ref="AI14:AI16" si="16">IFERROR((AH14-AE14)/AE14,)</f>
        <v>-2.6382997990201877</v>
      </c>
      <c r="AJ14" s="835">
        <f t="shared" ref="AJ14:AJ16" si="17">IFERROR((AH14-V14)/V14,)</f>
        <v>0.93710803721481484</v>
      </c>
      <c r="AK14" s="830">
        <v>0.48769772900000002</v>
      </c>
      <c r="AL14" s="834">
        <f t="shared" ref="AL14:AL16" si="18">IFERROR((AK14-AH14)/AH14,)</f>
        <v>0.30673213983378694</v>
      </c>
      <c r="AM14" s="835">
        <f t="shared" ref="AM14:AM16" si="19">IFERROR((AK14-Y14)/Y14,)</f>
        <v>-12.291438121253385</v>
      </c>
      <c r="AN14" s="830">
        <v>2.0452344249999999</v>
      </c>
      <c r="AO14" s="834">
        <f t="shared" ref="AO14:AO16" si="20">IFERROR((AN14-AK14)/AK14,)</f>
        <v>3.1936517301272893</v>
      </c>
      <c r="AP14" s="836">
        <f t="shared" ref="AP14:AP16" si="21">IFERROR((AN14-AB14)/AB14,)</f>
        <v>3.0195947760863961</v>
      </c>
      <c r="AQ14" s="829">
        <v>-0.18</v>
      </c>
      <c r="AR14" s="834">
        <f t="shared" ref="AR14:AR16" si="22">IFERROR((AQ14-AN14)/AN14,)</f>
        <v>-1.0880094710903374</v>
      </c>
      <c r="AS14" s="835">
        <f t="shared" ref="AS14:AS16" si="23">IFERROR((AQ14-AE14)/AE14,)</f>
        <v>-0.20986423053176803</v>
      </c>
      <c r="AT14" s="830">
        <v>0.23</v>
      </c>
      <c r="AU14" s="834">
        <f t="shared" ref="AU14:AU16" si="24">IFERROR((AT14-AQ14)/AQ14,)</f>
        <v>-2.2777777777777781</v>
      </c>
      <c r="AV14" s="835">
        <f t="shared" ref="AV14:AV16" si="25">IFERROR((AT14-AH14)/AH14,)</f>
        <v>-0.38374043123384938</v>
      </c>
      <c r="AW14" s="830">
        <v>9.1640764E-2</v>
      </c>
      <c r="AX14" s="834">
        <f t="shared" ref="AX14:AX16" si="26">IFERROR((AW14-AT14)/AT14,)</f>
        <v>-0.60156189565217388</v>
      </c>
      <c r="AY14" s="835">
        <f t="shared" ref="AY14:AY16" si="27">IFERROR((AW14-AK14)/AK14,)</f>
        <v>-0.81209515945890332</v>
      </c>
      <c r="AZ14" s="830">
        <v>0.22806104099999999</v>
      </c>
      <c r="BA14" s="834">
        <f t="shared" ref="BA14:BA16" si="28">IFERROR((AZ14-AW14)/AW14,)</f>
        <v>1.4886418559321482</v>
      </c>
      <c r="BB14" s="836">
        <f t="shared" ref="BB14:BB16" si="29">IFERROR((AZ14-AN14)/AN14,)</f>
        <v>-0.88849149114043491</v>
      </c>
      <c r="BC14" s="829">
        <v>0.79200000000000004</v>
      </c>
      <c r="BD14" s="834">
        <f t="shared" ref="BD14:BD16" si="30">IFERROR((BC14-AZ14)/AZ14,)</f>
        <v>2.472754471904739</v>
      </c>
      <c r="BE14" s="835">
        <f t="shared" ref="BE14:BE16" si="31">IFERROR((BC14-AQ14)/AQ14,)</f>
        <v>-5.4</v>
      </c>
      <c r="BF14" s="830">
        <v>0.73099999999999998</v>
      </c>
      <c r="BG14" s="834">
        <f t="shared" ref="BG14:BG16" si="32">IFERROR((BF14-BC14)/BC14,)</f>
        <v>-7.7020202020202086E-2</v>
      </c>
      <c r="BH14" s="835">
        <f t="shared" ref="BH14:BH16" si="33">IFERROR((BF14-AT14)/AT14,)</f>
        <v>2.1782608695652175</v>
      </c>
      <c r="BI14" s="830">
        <v>0.77</v>
      </c>
      <c r="BJ14" s="834">
        <f t="shared" ref="BJ14:BJ16" si="34">IFERROR((BI14-BF14)/BF14,)</f>
        <v>5.3351573187414549E-2</v>
      </c>
      <c r="BK14" s="835">
        <f t="shared" ref="BK14:BK16" si="35">IFERROR((BI14-AW14)/AW14,)</f>
        <v>7.402374297097742</v>
      </c>
      <c r="BL14" s="830">
        <v>2.38</v>
      </c>
      <c r="BM14" s="834">
        <f t="shared" ref="BM14:BM16" si="36">IFERROR((BL14-BI14)/BI14,)</f>
        <v>2.0909090909090908</v>
      </c>
      <c r="BN14" s="836">
        <f t="shared" ref="BN14:BN16" si="37">IFERROR((BL14-AZ14)/AZ14,)</f>
        <v>9.4358025797137355</v>
      </c>
      <c r="BO14" s="829">
        <v>1.145</v>
      </c>
      <c r="BP14" s="834">
        <f t="shared" ref="BP14:BP16" si="38">IFERROR((BO14-BL14)/BL14,)</f>
        <v>-0.51890756302521002</v>
      </c>
      <c r="BQ14" s="835">
        <f t="shared" ref="BQ14:BQ16" si="39">IFERROR((BO14-BC14)/BC14,)</f>
        <v>0.44570707070707066</v>
      </c>
      <c r="BR14" s="830">
        <v>0.48899999999999999</v>
      </c>
      <c r="BS14" s="834">
        <f t="shared" ref="BS14:BS16" si="40">IFERROR((BR14-BO14)/BO14,)</f>
        <v>-0.57292576419213981</v>
      </c>
      <c r="BT14" s="835">
        <f t="shared" ref="BT14:BT16" si="41">IFERROR((BR14-BF14)/BF14,)</f>
        <v>-0.33105335157318744</v>
      </c>
      <c r="BU14" s="830">
        <v>0.56399999999999995</v>
      </c>
      <c r="BV14" s="834">
        <f t="shared" ref="BV14:BV16" si="42">IFERROR((BU14-BR14)/BR14,)</f>
        <v>0.15337423312883428</v>
      </c>
      <c r="BW14" s="835">
        <f t="shared" ref="BW14:BW16" si="43">IFERROR((BU14-BI14)/BI14,)</f>
        <v>-0.26753246753246762</v>
      </c>
      <c r="BX14" s="830">
        <v>1.395</v>
      </c>
      <c r="BY14" s="834">
        <f t="shared" ref="BY14:BY16" si="44">IFERROR((BX14-BU14)/BU14,)</f>
        <v>1.4734042553191493</v>
      </c>
      <c r="BZ14" s="836">
        <f t="shared" ref="BZ14:BZ16" si="45">IFERROR((BX14-BL14)/BL14,)</f>
        <v>-0.41386554621848737</v>
      </c>
      <c r="CA14" s="829">
        <v>0.55600000000000005</v>
      </c>
      <c r="CB14" s="834">
        <f t="shared" ref="CB14:CB16" si="46">IFERROR((CA14-BX14)/BX14,)</f>
        <v>-0.60143369175627237</v>
      </c>
      <c r="CC14" s="835">
        <f t="shared" ref="CC14:CC16" si="47">IFERROR((CA14-BO14)/BO14,)</f>
        <v>-0.51441048034934489</v>
      </c>
    </row>
    <row r="15" spans="1:81" s="837" customFormat="1" ht="16.25" customHeight="1" outlineLevel="1">
      <c r="A15" s="823" t="s">
        <v>333</v>
      </c>
      <c r="B15" s="824" t="s">
        <v>116</v>
      </c>
      <c r="C15" s="831">
        <v>9.2144397000000003E-2</v>
      </c>
      <c r="D15" s="827">
        <v>0.109532779</v>
      </c>
      <c r="E15" s="827">
        <v>0.13832414700000001</v>
      </c>
      <c r="F15" s="828">
        <v>9.7027447000000003E-2</v>
      </c>
      <c r="G15" s="829">
        <v>5.1376668E-2</v>
      </c>
      <c r="H15" s="834">
        <f t="shared" si="0"/>
        <v>-0.53094709666774731</v>
      </c>
      <c r="I15" s="835">
        <f>IFERROR((G15-C15)/C15,)</f>
        <v>-0.44243307599050219</v>
      </c>
      <c r="J15" s="830">
        <v>0.230574008</v>
      </c>
      <c r="K15" s="834">
        <f t="shared" si="1"/>
        <v>3.4879128401242365</v>
      </c>
      <c r="L15" s="835">
        <f>IFERROR((J15-D15)/D15,)</f>
        <v>1.1050685475623694</v>
      </c>
      <c r="M15" s="830">
        <v>2.8508344000000001E-2</v>
      </c>
      <c r="N15" s="834">
        <f t="shared" si="2"/>
        <v>-0.8763592468757363</v>
      </c>
      <c r="O15" s="835">
        <f t="shared" si="4"/>
        <v>-0.7939018991384057</v>
      </c>
      <c r="P15" s="830">
        <v>0.199558661</v>
      </c>
      <c r="Q15" s="834">
        <f t="shared" si="3"/>
        <v>6.0000088745947497</v>
      </c>
      <c r="R15" s="836">
        <f t="shared" si="5"/>
        <v>1.0567238154787273</v>
      </c>
      <c r="S15" s="829">
        <v>5.9530184999999999E-2</v>
      </c>
      <c r="T15" s="834">
        <f t="shared" si="6"/>
        <v>-0.70169079757455388</v>
      </c>
      <c r="U15" s="835">
        <f t="shared" si="7"/>
        <v>0.15870077444492894</v>
      </c>
      <c r="V15" s="830">
        <v>6.1527258000000001E-2</v>
      </c>
      <c r="W15" s="834">
        <f t="shared" si="8"/>
        <v>3.3547233222943992E-2</v>
      </c>
      <c r="X15" s="835">
        <f t="shared" si="9"/>
        <v>-0.73315614134616591</v>
      </c>
      <c r="Y15" s="830">
        <v>0.101154302</v>
      </c>
      <c r="Z15" s="834">
        <f t="shared" si="10"/>
        <v>0.6440567203563663</v>
      </c>
      <c r="AA15" s="835">
        <f t="shared" si="11"/>
        <v>2.5482349307978041</v>
      </c>
      <c r="AB15" s="830">
        <v>3.5517052E-2</v>
      </c>
      <c r="AC15" s="834">
        <f t="shared" si="12"/>
        <v>-0.64888243705146631</v>
      </c>
      <c r="AD15" s="836">
        <f t="shared" si="13"/>
        <v>-0.82202199683029542</v>
      </c>
      <c r="AE15" s="829">
        <v>1.8995695999999999E-2</v>
      </c>
      <c r="AF15" s="834">
        <f t="shared" si="14"/>
        <v>-0.46516687252083877</v>
      </c>
      <c r="AG15" s="835">
        <f t="shared" si="15"/>
        <v>-0.68090648466824011</v>
      </c>
      <c r="AH15" s="830">
        <v>2.0578710000000002E-3</v>
      </c>
      <c r="AI15" s="834">
        <f t="shared" si="16"/>
        <v>-0.89166645960221724</v>
      </c>
      <c r="AJ15" s="835">
        <f t="shared" si="17"/>
        <v>-0.96655350706511245</v>
      </c>
      <c r="AK15" s="830">
        <v>2.5976808000000001E-2</v>
      </c>
      <c r="AL15" s="834">
        <f t="shared" si="18"/>
        <v>11.623146931950545</v>
      </c>
      <c r="AM15" s="835">
        <f t="shared" si="19"/>
        <v>-0.74319621126939317</v>
      </c>
      <c r="AN15" s="830">
        <v>2.8282425999999999E-2</v>
      </c>
      <c r="AO15" s="834">
        <f t="shared" si="20"/>
        <v>8.8756786438118143E-2</v>
      </c>
      <c r="AP15" s="836">
        <f t="shared" si="21"/>
        <v>-0.20369443950472019</v>
      </c>
      <c r="AQ15" s="829">
        <v>0.01</v>
      </c>
      <c r="AR15" s="834">
        <f t="shared" si="22"/>
        <v>-0.64642354230856991</v>
      </c>
      <c r="AS15" s="835">
        <f t="shared" si="23"/>
        <v>-0.47356495913600638</v>
      </c>
      <c r="AT15" s="830">
        <v>0.04</v>
      </c>
      <c r="AU15" s="834">
        <f t="shared" si="24"/>
        <v>3</v>
      </c>
      <c r="AV15" s="835">
        <f t="shared" si="25"/>
        <v>18.437564356560735</v>
      </c>
      <c r="AW15" s="830">
        <v>5.6398878E-2</v>
      </c>
      <c r="AX15" s="834">
        <f t="shared" si="26"/>
        <v>0.40997194999999997</v>
      </c>
      <c r="AY15" s="835">
        <f t="shared" si="27"/>
        <v>1.1711242582229502</v>
      </c>
      <c r="AZ15" s="830">
        <v>0.10614963700000001</v>
      </c>
      <c r="BA15" s="834">
        <f t="shared" si="28"/>
        <v>0.88212320464956773</v>
      </c>
      <c r="BB15" s="836">
        <f t="shared" si="29"/>
        <v>2.7532012635691157</v>
      </c>
      <c r="BC15" s="829">
        <v>2E-3</v>
      </c>
      <c r="BD15" s="834">
        <f t="shared" si="30"/>
        <v>-0.98115867320394134</v>
      </c>
      <c r="BE15" s="835">
        <f t="shared" si="31"/>
        <v>-0.8</v>
      </c>
      <c r="BF15" s="830">
        <v>2.7E-2</v>
      </c>
      <c r="BG15" s="834">
        <f t="shared" si="32"/>
        <v>12.5</v>
      </c>
      <c r="BH15" s="835">
        <f t="shared" si="33"/>
        <v>-0.32500000000000001</v>
      </c>
      <c r="BI15" s="830">
        <v>5.0000000000000001E-3</v>
      </c>
      <c r="BJ15" s="834">
        <f t="shared" si="34"/>
        <v>-0.81481481481481477</v>
      </c>
      <c r="BK15" s="835">
        <f t="shared" si="35"/>
        <v>-0.91134575407688079</v>
      </c>
      <c r="BL15" s="830">
        <v>30.338000000000001</v>
      </c>
      <c r="BM15" s="834">
        <f t="shared" si="36"/>
        <v>6066.6</v>
      </c>
      <c r="BN15" s="836">
        <f t="shared" si="37"/>
        <v>284.80408616941384</v>
      </c>
      <c r="BO15" s="829">
        <v>1E-3</v>
      </c>
      <c r="BP15" s="834">
        <f t="shared" si="38"/>
        <v>-0.99996703803810394</v>
      </c>
      <c r="BQ15" s="835">
        <f t="shared" si="39"/>
        <v>-0.5</v>
      </c>
      <c r="BR15" s="830">
        <v>1.4999999999999999E-2</v>
      </c>
      <c r="BS15" s="834">
        <f t="shared" si="40"/>
        <v>13.999999999999998</v>
      </c>
      <c r="BT15" s="835">
        <f t="shared" si="41"/>
        <v>-0.44444444444444448</v>
      </c>
      <c r="BU15" s="956">
        <v>1.4999999999999999E-2</v>
      </c>
      <c r="BV15" s="834">
        <f t="shared" si="42"/>
        <v>0</v>
      </c>
      <c r="BW15" s="835">
        <f t="shared" si="43"/>
        <v>1.9999999999999996</v>
      </c>
      <c r="BX15" s="956">
        <v>1.7000000000000001E-2</v>
      </c>
      <c r="BY15" s="834">
        <f t="shared" si="44"/>
        <v>0.13333333333333347</v>
      </c>
      <c r="BZ15" s="836">
        <f t="shared" si="45"/>
        <v>-0.99943964664776852</v>
      </c>
      <c r="CA15" s="1012">
        <v>4.0000000000000002E-4</v>
      </c>
      <c r="CB15" s="834">
        <f t="shared" si="46"/>
        <v>-0.97647058823529409</v>
      </c>
      <c r="CC15" s="835">
        <f t="shared" si="47"/>
        <v>-0.60000000000000009</v>
      </c>
    </row>
    <row r="16" spans="1:81" s="837" customFormat="1" ht="16.25" customHeight="1" outlineLevel="1">
      <c r="A16" s="823" t="s">
        <v>335</v>
      </c>
      <c r="B16" s="824" t="s">
        <v>117</v>
      </c>
      <c r="C16" s="832">
        <v>1.118314E-3</v>
      </c>
      <c r="D16" s="833">
        <v>2.3123229999999998E-3</v>
      </c>
      <c r="E16" s="826">
        <v>1.9499584E-2</v>
      </c>
      <c r="F16" s="828">
        <v>13.781930704000001</v>
      </c>
      <c r="G16" s="829">
        <v>2.210105E-3</v>
      </c>
      <c r="H16" s="834">
        <f t="shared" si="0"/>
        <v>-4.4205761911290012E-2</v>
      </c>
      <c r="I16" s="835">
        <f>IFERROR((G16-C16)/C16,)</f>
        <v>0.97628304751617156</v>
      </c>
      <c r="J16" s="830">
        <v>2.2059477000000001E-2</v>
      </c>
      <c r="K16" s="834">
        <f t="shared" si="1"/>
        <v>8.9811895814904723</v>
      </c>
      <c r="L16" s="835">
        <f>IFERROR((J16-D16)/D16,)</f>
        <v>8.5399634912596571</v>
      </c>
      <c r="M16" s="830">
        <v>1.448073E-3</v>
      </c>
      <c r="N16" s="834">
        <f t="shared" si="2"/>
        <v>-0.93435596863878501</v>
      </c>
      <c r="O16" s="835">
        <f t="shared" si="4"/>
        <v>-0.92573826190343333</v>
      </c>
      <c r="P16" s="830">
        <v>2.1130004000000001E-2</v>
      </c>
      <c r="Q16" s="834">
        <f t="shared" si="3"/>
        <v>13.591808562137405</v>
      </c>
      <c r="R16" s="836">
        <f t="shared" si="5"/>
        <v>-0.99846683280783965</v>
      </c>
      <c r="S16" s="829">
        <v>1.452675E-2</v>
      </c>
      <c r="T16" s="834">
        <f t="shared" si="6"/>
        <v>-0.31250604590514991</v>
      </c>
      <c r="U16" s="835">
        <f t="shared" si="7"/>
        <v>5.5728777592014858</v>
      </c>
      <c r="V16" s="830">
        <v>2.9060919999999999E-3</v>
      </c>
      <c r="W16" s="834">
        <f t="shared" si="8"/>
        <v>-0.79994892181664856</v>
      </c>
      <c r="X16" s="835">
        <f t="shared" si="9"/>
        <v>-0.86826106530086822</v>
      </c>
      <c r="Y16" s="830">
        <v>1.4999999999999999E-4</v>
      </c>
      <c r="Z16" s="834">
        <f t="shared" si="10"/>
        <v>-0.94838429065562968</v>
      </c>
      <c r="AA16" s="835">
        <f t="shared" si="11"/>
        <v>-0.89641406199825568</v>
      </c>
      <c r="AB16" s="830">
        <v>-9.8319999999999994E-5</v>
      </c>
      <c r="AC16" s="834">
        <f t="shared" si="12"/>
        <v>-1.6554666666666669</v>
      </c>
      <c r="AD16" s="836">
        <f t="shared" si="13"/>
        <v>-1.00465309897717</v>
      </c>
      <c r="AE16" s="829">
        <v>6.4108600000000002E-4</v>
      </c>
      <c r="AF16" s="834">
        <f t="shared" si="14"/>
        <v>-7.5204027664768107</v>
      </c>
      <c r="AG16" s="835">
        <f t="shared" si="15"/>
        <v>-0.95586858726143142</v>
      </c>
      <c r="AH16" s="830">
        <v>7.3895469999999998E-3</v>
      </c>
      <c r="AI16" s="834">
        <f t="shared" si="16"/>
        <v>10.526607974593112</v>
      </c>
      <c r="AJ16" s="835">
        <f t="shared" si="17"/>
        <v>1.5427780675904272</v>
      </c>
      <c r="AK16" s="830">
        <v>1.3000000000000001E-8</v>
      </c>
      <c r="AL16" s="834">
        <f t="shared" si="18"/>
        <v>-0.99999824075819532</v>
      </c>
      <c r="AM16" s="835">
        <f t="shared" si="19"/>
        <v>-0.99991333333333343</v>
      </c>
      <c r="AN16" s="830">
        <v>7.17883E-4</v>
      </c>
      <c r="AO16" s="834">
        <f t="shared" si="20"/>
        <v>55220.769230769227</v>
      </c>
      <c r="AP16" s="836">
        <f t="shared" si="21"/>
        <v>-8.3014951179820997</v>
      </c>
      <c r="AQ16" s="829">
        <v>1.24E-5</v>
      </c>
      <c r="AR16" s="834">
        <f t="shared" si="22"/>
        <v>-0.98272699033129363</v>
      </c>
      <c r="AS16" s="835">
        <f t="shared" si="23"/>
        <v>-0.98065782125955026</v>
      </c>
      <c r="AT16" s="830">
        <v>0.01</v>
      </c>
      <c r="AU16" s="834">
        <f t="shared" si="24"/>
        <v>805.45161290322585</v>
      </c>
      <c r="AV16" s="835">
        <f t="shared" si="25"/>
        <v>0.3532629266719598</v>
      </c>
      <c r="AW16" s="830">
        <v>2.5883682000000002E-2</v>
      </c>
      <c r="AX16" s="834">
        <f t="shared" si="26"/>
        <v>1.5883682000000003</v>
      </c>
      <c r="AY16" s="835">
        <f t="shared" si="27"/>
        <v>1991051.4615384615</v>
      </c>
      <c r="AZ16" s="830">
        <v>0.115268385</v>
      </c>
      <c r="BA16" s="834">
        <f t="shared" si="28"/>
        <v>3.4533225605228806</v>
      </c>
      <c r="BB16" s="836">
        <f t="shared" si="29"/>
        <v>159.56709101622408</v>
      </c>
      <c r="BC16" s="829">
        <v>1.9999999999999999E-6</v>
      </c>
      <c r="BD16" s="834">
        <f t="shared" si="30"/>
        <v>-0.99998264918867386</v>
      </c>
      <c r="BE16" s="835">
        <f t="shared" si="31"/>
        <v>-0.83870967741935487</v>
      </c>
      <c r="BF16" s="830">
        <v>2.0000000000000001E-4</v>
      </c>
      <c r="BG16" s="834">
        <f t="shared" si="32"/>
        <v>99.000000000000014</v>
      </c>
      <c r="BH16" s="835">
        <f t="shared" si="33"/>
        <v>-0.98</v>
      </c>
      <c r="BI16" s="830">
        <v>6.0000000000000002E-5</v>
      </c>
      <c r="BJ16" s="834">
        <f t="shared" si="34"/>
        <v>-0.70000000000000007</v>
      </c>
      <c r="BK16" s="835">
        <f t="shared" si="35"/>
        <v>-0.99768193721434217</v>
      </c>
      <c r="BL16" s="830">
        <v>0.4</v>
      </c>
      <c r="BM16" s="834">
        <f t="shared" si="36"/>
        <v>6665.666666666667</v>
      </c>
      <c r="BN16" s="836">
        <f t="shared" si="37"/>
        <v>2.4701622652212918</v>
      </c>
      <c r="BO16" s="829">
        <v>1.0999999999999999E-2</v>
      </c>
      <c r="BP16" s="834">
        <f t="shared" si="38"/>
        <v>-0.97250000000000003</v>
      </c>
      <c r="BQ16" s="835">
        <f t="shared" si="39"/>
        <v>5499</v>
      </c>
      <c r="BR16" s="830">
        <v>5.0999999999999997E-2</v>
      </c>
      <c r="BS16" s="834">
        <f t="shared" si="40"/>
        <v>3.6363636363636358</v>
      </c>
      <c r="BT16" s="835">
        <f t="shared" si="41"/>
        <v>253.99999999999997</v>
      </c>
      <c r="BU16" s="830">
        <v>0.434</v>
      </c>
      <c r="BV16" s="834">
        <f t="shared" si="42"/>
        <v>7.5098039215686283</v>
      </c>
      <c r="BW16" s="835">
        <f t="shared" si="43"/>
        <v>7232.333333333333</v>
      </c>
      <c r="BX16" s="830">
        <v>0.39800000000000002</v>
      </c>
      <c r="BY16" s="834">
        <f t="shared" si="44"/>
        <v>-8.2949308755760315E-2</v>
      </c>
      <c r="BZ16" s="836">
        <f t="shared" si="45"/>
        <v>-5.0000000000000044E-3</v>
      </c>
      <c r="CA16" s="829">
        <v>0.34599999999999997</v>
      </c>
      <c r="CB16" s="834">
        <f t="shared" si="46"/>
        <v>-0.13065326633165841</v>
      </c>
      <c r="CC16" s="835">
        <f t="shared" si="47"/>
        <v>30.454545454545453</v>
      </c>
    </row>
    <row r="17" spans="1:83" s="297" customFormat="1" ht="23.4" customHeight="1">
      <c r="A17" s="419" t="s">
        <v>337</v>
      </c>
      <c r="B17" s="1003" t="s">
        <v>415</v>
      </c>
      <c r="C17" s="458">
        <v>2.7824572440000002</v>
      </c>
      <c r="D17" s="459">
        <v>3.4151308949999999</v>
      </c>
      <c r="E17" s="459">
        <v>2.9325919740000002</v>
      </c>
      <c r="F17" s="460">
        <v>-12.273736375</v>
      </c>
      <c r="G17" s="461">
        <v>2.5136539930000001</v>
      </c>
      <c r="H17" s="462">
        <f>G17/F17-1</f>
        <v>-1.2047994120290855</v>
      </c>
      <c r="I17" s="463">
        <f>G17/C17-1</f>
        <v>-9.660642641666406E-2</v>
      </c>
      <c r="J17" s="464">
        <v>4.4993707389999997</v>
      </c>
      <c r="K17" s="462">
        <f>J17/G17-1</f>
        <v>0.7899721885071711</v>
      </c>
      <c r="L17" s="463">
        <f>J17/D17-1</f>
        <v>0.3174811968663942</v>
      </c>
      <c r="M17" s="464">
        <v>4.0441696739999999</v>
      </c>
      <c r="N17" s="462">
        <f>M17/J17-1</f>
        <v>-0.10116993939938579</v>
      </c>
      <c r="O17" s="463">
        <f>M17/E17-1</f>
        <v>0.37904274097968993</v>
      </c>
      <c r="P17" s="464">
        <v>6.7290454349999997</v>
      </c>
      <c r="Q17" s="462">
        <f>P17/M17-1</f>
        <v>0.66388801099545547</v>
      </c>
      <c r="R17" s="465">
        <f t="shared" si="5"/>
        <v>-1.5482475123635693</v>
      </c>
      <c r="S17" s="461">
        <v>7.5568683700000001</v>
      </c>
      <c r="T17" s="462">
        <f>S17/P17-1</f>
        <v>0.12302234291571557</v>
      </c>
      <c r="U17" s="463">
        <f>S17/G17-1</f>
        <v>2.006327995437835</v>
      </c>
      <c r="V17" s="464">
        <v>9.5734958900000002</v>
      </c>
      <c r="W17" s="462">
        <f>V17/S17-1</f>
        <v>0.26686021527195125</v>
      </c>
      <c r="X17" s="463">
        <f>V17/J17-1</f>
        <v>1.1277410654379065</v>
      </c>
      <c r="Y17" s="464">
        <v>12.174857308</v>
      </c>
      <c r="Z17" s="462">
        <f>Y17/V17-1</f>
        <v>0.27172533919581587</v>
      </c>
      <c r="AA17" s="463">
        <f>Y17/M17-1</f>
        <v>2.0104714414610885</v>
      </c>
      <c r="AB17" s="464">
        <v>12.429278803000001</v>
      </c>
      <c r="AC17" s="462">
        <f>AB17/Y17-1</f>
        <v>2.0897287628399708E-2</v>
      </c>
      <c r="AD17" s="465">
        <f>AB17/P17-1</f>
        <v>0.84710876498933918</v>
      </c>
      <c r="AE17" s="461">
        <v>14.706163441999999</v>
      </c>
      <c r="AF17" s="462">
        <f>AE17/AB17-1</f>
        <v>0.18318718849966076</v>
      </c>
      <c r="AG17" s="463">
        <f>AE17/S17-1</f>
        <v>0.94606584658560089</v>
      </c>
      <c r="AH17" s="464">
        <v>6.1944018940000003</v>
      </c>
      <c r="AI17" s="462">
        <f>AH17/AE17-1</f>
        <v>-0.57878872226395051</v>
      </c>
      <c r="AJ17" s="463">
        <f>AH17/V17-1</f>
        <v>-0.35296343517832751</v>
      </c>
      <c r="AK17" s="464">
        <v>11.460166679</v>
      </c>
      <c r="AL17" s="462">
        <f>AK17/AH17-1</f>
        <v>0.8500844593407002</v>
      </c>
      <c r="AM17" s="463">
        <f>AK17/Y17-1</f>
        <v>-5.8702177029243852E-2</v>
      </c>
      <c r="AN17" s="464">
        <v>6.9326356889999996</v>
      </c>
      <c r="AO17" s="462">
        <f>AN17/AK17-1</f>
        <v>-0.39506676620126324</v>
      </c>
      <c r="AP17" s="465">
        <f>AN17/AB17-1</f>
        <v>-0.44223347155695791</v>
      </c>
      <c r="AQ17" s="461">
        <v>12.56</v>
      </c>
      <c r="AR17" s="462">
        <f>AQ17/AN17-1</f>
        <v>0.81172076010411587</v>
      </c>
      <c r="AS17" s="463">
        <f>AQ17/AE17-1</f>
        <v>-0.14593632462091866</v>
      </c>
      <c r="AT17" s="464">
        <v>15.97</v>
      </c>
      <c r="AU17" s="462">
        <f>AT17/AQ17-1</f>
        <v>0.27149681528662417</v>
      </c>
      <c r="AV17" s="463">
        <f>AT17/AH17-1</f>
        <v>1.5781343014680411</v>
      </c>
      <c r="AW17" s="464">
        <v>15.877086973999999</v>
      </c>
      <c r="AX17" s="462">
        <f>AW17/AT17-1</f>
        <v>-5.81797282404517E-3</v>
      </c>
      <c r="AY17" s="463">
        <f>AW17/AK17-1</f>
        <v>0.3854150134739065</v>
      </c>
      <c r="AZ17" s="464">
        <v>11.22504022</v>
      </c>
      <c r="BA17" s="462">
        <f>AZ17/AW17-1</f>
        <v>-0.29300379607531901</v>
      </c>
      <c r="BB17" s="465">
        <f>AZ17/AN17-1</f>
        <v>0.6191591082466299</v>
      </c>
      <c r="BC17" s="461">
        <v>16.617999999999999</v>
      </c>
      <c r="BD17" s="462">
        <f>BC17/AZ17-1</f>
        <v>0.48044012977264838</v>
      </c>
      <c r="BE17" s="463">
        <f>BC17/AQ17-1</f>
        <v>0.32308917197452214</v>
      </c>
      <c r="BF17" s="464">
        <v>17.532</v>
      </c>
      <c r="BG17" s="462">
        <f>BF17/BC17-1</f>
        <v>5.5000601757130951E-2</v>
      </c>
      <c r="BH17" s="463">
        <f>BF17/AT17-1</f>
        <v>9.7808390732623707E-2</v>
      </c>
      <c r="BI17" s="464">
        <v>22.146000000000001</v>
      </c>
      <c r="BJ17" s="462">
        <f>BI17/BF17-1</f>
        <v>0.26317590691307324</v>
      </c>
      <c r="BK17" s="463">
        <f>BI17/AW17-1</f>
        <v>0.39484025226200803</v>
      </c>
      <c r="BL17" s="464">
        <v>40.460999999999999</v>
      </c>
      <c r="BM17" s="462">
        <f>BL17/BI17-1</f>
        <v>0.8270116499593605</v>
      </c>
      <c r="BN17" s="465">
        <f>BL17/AZ17-1</f>
        <v>2.6045305145463433</v>
      </c>
      <c r="BO17" s="461">
        <v>23.13</v>
      </c>
      <c r="BP17" s="462">
        <f t="shared" ref="BP17:BP19" si="48">BO17/BL17-1</f>
        <v>-0.42833839994068368</v>
      </c>
      <c r="BQ17" s="463">
        <f>BO17/BC17-1</f>
        <v>0.39186424359128669</v>
      </c>
      <c r="BR17" s="464">
        <v>24.646999999999998</v>
      </c>
      <c r="BS17" s="462">
        <f t="shared" ref="BS17:BS18" si="49">BR17/BO17-1</f>
        <v>6.5585819282317326E-2</v>
      </c>
      <c r="BT17" s="463">
        <f t="shared" ref="BT17:BT19" si="50">BR17/BF17-1</f>
        <v>0.40582934063426856</v>
      </c>
      <c r="BU17" s="464">
        <v>27.768000000000001</v>
      </c>
      <c r="BV17" s="462">
        <f t="shared" ref="BV17:BV18" si="51">BU17/BR17-1</f>
        <v>0.12662798717896706</v>
      </c>
      <c r="BW17" s="463">
        <f>BU17/BI17-1</f>
        <v>0.25386074234624756</v>
      </c>
      <c r="BX17" s="464">
        <f>BX11+BX13-BX14+BX15-BX16</f>
        <v>18.295000000000005</v>
      </c>
      <c r="BY17" s="462">
        <f>BX17/BU17-1</f>
        <v>-0.34114808412561204</v>
      </c>
      <c r="BZ17" s="465">
        <f>BX17/BL17-1</f>
        <v>-0.54783618793405986</v>
      </c>
      <c r="CA17" s="461">
        <v>32.091000000000001</v>
      </c>
      <c r="CB17" s="462">
        <f t="shared" ref="CB17:CB19" si="52">CA17/BX17-1</f>
        <v>0.75408581579666523</v>
      </c>
      <c r="CC17" s="463">
        <f>CA17/BO17-1</f>
        <v>0.38741893644617398</v>
      </c>
    </row>
    <row r="18" spans="1:83" s="457" customFormat="1" ht="16.25" customHeight="1" outlineLevel="1">
      <c r="A18" s="448" t="s">
        <v>339</v>
      </c>
      <c r="B18" s="449" t="s">
        <v>416</v>
      </c>
      <c r="C18" s="450">
        <v>0.61818885300000004</v>
      </c>
      <c r="D18" s="451">
        <v>0.60237327299999999</v>
      </c>
      <c r="E18" s="451">
        <v>0.77848917399999995</v>
      </c>
      <c r="F18" s="372">
        <v>-1.4383714000000001E-2</v>
      </c>
      <c r="G18" s="452">
        <v>0.5736539930000002</v>
      </c>
      <c r="H18" s="874">
        <f>G18/F18-1</f>
        <v>-40.882188494571025</v>
      </c>
      <c r="I18" s="876">
        <f>G18/C18-1</f>
        <v>-7.2040865479662486E-2</v>
      </c>
      <c r="J18" s="454">
        <v>0.64937073899999964</v>
      </c>
      <c r="K18" s="834">
        <f t="shared" si="1"/>
        <v>0.1319902710064452</v>
      </c>
      <c r="L18" s="876">
        <f>J18/F18-1</f>
        <v>-46.146249362299585</v>
      </c>
      <c r="M18" s="454">
        <v>1.2041696740000001</v>
      </c>
      <c r="N18" s="834">
        <f>IFERROR((M18-J18)/J18,)</f>
        <v>0.85436392753754919</v>
      </c>
      <c r="O18" s="876">
        <f>M18/I18-1</f>
        <v>-17.715091718879243</v>
      </c>
      <c r="P18" s="454">
        <v>0.4960454349999992</v>
      </c>
      <c r="Q18" s="874">
        <f>P18/M18-1</f>
        <v>-0.58806018312000841</v>
      </c>
      <c r="R18" s="875">
        <f t="shared" si="5"/>
        <v>-35.486603042858</v>
      </c>
      <c r="S18" s="452">
        <v>1.6318683700000003</v>
      </c>
      <c r="T18" s="874">
        <f t="shared" ref="T18" si="53">S18/P18-1</f>
        <v>2.2897558466594958</v>
      </c>
      <c r="U18" s="876">
        <f>S18/G18-1</f>
        <v>1.8446910331189827</v>
      </c>
      <c r="V18" s="454">
        <v>1.9464958900000005</v>
      </c>
      <c r="W18" s="874">
        <f t="shared" ref="W18" si="54">V18/S18-1</f>
        <v>0.19280202115811584</v>
      </c>
      <c r="X18" s="876">
        <f>V18/J18-1</f>
        <v>1.9975109334268932</v>
      </c>
      <c r="Y18" s="454">
        <v>2.6638573080000008</v>
      </c>
      <c r="Z18" s="874">
        <f t="shared" ref="Z18" si="55">Y18/V18-1</f>
        <v>0.36853990891293398</v>
      </c>
      <c r="AA18" s="876">
        <f>Y18/M18-1</f>
        <v>1.2121943157322868</v>
      </c>
      <c r="AB18" s="454">
        <v>2.0992788029999989</v>
      </c>
      <c r="AC18" s="874">
        <f t="shared" ref="AC18" si="56">AB18/Y18-1</f>
        <v>-0.21194022041063532</v>
      </c>
      <c r="AD18" s="875">
        <f>AB18/P18-1</f>
        <v>3.2320292757053641</v>
      </c>
      <c r="AE18" s="452">
        <v>3.3021634419999994</v>
      </c>
      <c r="AF18" s="874">
        <f t="shared" ref="AF18" si="57">AE18/AB18-1</f>
        <v>0.57299899245445829</v>
      </c>
      <c r="AG18" s="876">
        <f>AE18/S18-1</f>
        <v>1.0235476725368473</v>
      </c>
      <c r="AH18" s="454">
        <v>1.4744018940000014</v>
      </c>
      <c r="AI18" s="874">
        <f t="shared" ref="AI18" si="58">AH18/AE18-1</f>
        <v>-0.55350426473530023</v>
      </c>
      <c r="AJ18" s="876">
        <f>AH18/V18-1</f>
        <v>-0.24253531611618195</v>
      </c>
      <c r="AK18" s="454">
        <v>2.6341666789999998</v>
      </c>
      <c r="AL18" s="874">
        <f t="shared" ref="AL18" si="59">AK18/AH18-1</f>
        <v>0.78660017307329722</v>
      </c>
      <c r="AM18" s="876">
        <f>AK18/Y18-1</f>
        <v>-1.1145728005338418E-2</v>
      </c>
      <c r="AN18" s="454">
        <v>-6.2813643110000026</v>
      </c>
      <c r="AO18" s="874">
        <f t="shared" ref="AO18" si="60">AN18/AK18-1</f>
        <v>-3.3845735963012702</v>
      </c>
      <c r="AP18" s="875">
        <f>AN18/AB18-1</f>
        <v>-3.9921534490909667</v>
      </c>
      <c r="AQ18" s="452">
        <v>2.9980000000000011</v>
      </c>
      <c r="AR18" s="874">
        <f t="shared" ref="AR18" si="61">AQ18/AN18-1</f>
        <v>-1.4772848463429937</v>
      </c>
      <c r="AS18" s="876">
        <f>AQ18/AE18-1</f>
        <v>-9.2110353512901089E-2</v>
      </c>
      <c r="AT18" s="454">
        <v>3.9310000000000009</v>
      </c>
      <c r="AU18" s="874">
        <f t="shared" ref="AU18" si="62">AT18/AQ18-1</f>
        <v>0.31120747164776508</v>
      </c>
      <c r="AV18" s="876">
        <f>AT18/AH18-1</f>
        <v>1.6661658642714663</v>
      </c>
      <c r="AW18" s="454">
        <v>3.353086974</v>
      </c>
      <c r="AX18" s="874">
        <f t="shared" ref="AX18" si="63">AW18/AT18-1</f>
        <v>-0.14701425235309107</v>
      </c>
      <c r="AY18" s="876">
        <f>AW18/AK18-1</f>
        <v>0.27292133817170661</v>
      </c>
      <c r="AZ18" s="454">
        <v>1.5453642200000015</v>
      </c>
      <c r="BA18" s="874">
        <f t="shared" ref="BA18" si="64">AZ18/AW18-1</f>
        <v>-0.53912193987724422</v>
      </c>
      <c r="BB18" s="875">
        <f>AZ18/AN18-1</f>
        <v>-1.2460236572003538</v>
      </c>
      <c r="BC18" s="452">
        <v>3.8019999999999978</v>
      </c>
      <c r="BD18" s="874">
        <f t="shared" ref="BD18" si="65">BC18/AZ18-1</f>
        <v>1.4602614392094533</v>
      </c>
      <c r="BE18" s="876">
        <f>BC18/AQ18-1</f>
        <v>0.26817878585723687</v>
      </c>
      <c r="BF18" s="454">
        <v>3.7249999999999996</v>
      </c>
      <c r="BG18" s="874">
        <f t="shared" ref="BG18" si="66">BF18/BC18-1</f>
        <v>-2.0252498684902198E-2</v>
      </c>
      <c r="BH18" s="876">
        <f>BF18/AT18-1</f>
        <v>-5.2403968455863925E-2</v>
      </c>
      <c r="BI18" s="454">
        <v>3.4299999999999997</v>
      </c>
      <c r="BJ18" s="874">
        <f t="shared" ref="BJ18" si="67">BI18/BF18-1</f>
        <v>-7.919463087248324E-2</v>
      </c>
      <c r="BK18" s="876">
        <f>BI18/AW18-1</f>
        <v>2.2937975243823683E-2</v>
      </c>
      <c r="BL18" s="454">
        <v>10.423999999999999</v>
      </c>
      <c r="BM18" s="874">
        <f t="shared" ref="BM18" si="68">BL18/BI18-1</f>
        <v>2.0390670553935859</v>
      </c>
      <c r="BN18" s="875">
        <f>BL18/AZ18-1</f>
        <v>5.7453354135505927</v>
      </c>
      <c r="BO18" s="452">
        <v>4.3550000000000004</v>
      </c>
      <c r="BP18" s="874">
        <f t="shared" si="48"/>
        <v>-0.58221412125863381</v>
      </c>
      <c r="BQ18" s="876">
        <f>BO18/BC18-1</f>
        <v>0.1454497632824836</v>
      </c>
      <c r="BR18" s="454">
        <v>6.0889999999999986</v>
      </c>
      <c r="BS18" s="874">
        <f t="shared" si="49"/>
        <v>0.39816303099885153</v>
      </c>
      <c r="BT18" s="876">
        <f t="shared" si="50"/>
        <v>0.63463087248322125</v>
      </c>
      <c r="BU18" s="454">
        <v>6.5749999999999993</v>
      </c>
      <c r="BV18" s="874">
        <f t="shared" si="51"/>
        <v>7.9816061750697997E-2</v>
      </c>
      <c r="BW18" s="876">
        <f>BU18/BI18-1</f>
        <v>0.9169096209912535</v>
      </c>
      <c r="BX18" s="454">
        <f>BX17-BX19</f>
        <v>2.5970000000000049</v>
      </c>
      <c r="BY18" s="874">
        <f t="shared" ref="BY18" si="69">BX18/BU18-1</f>
        <v>-0.60501901140684333</v>
      </c>
      <c r="BZ18" s="875">
        <f>BX18/BL18-1</f>
        <v>-0.75086339217191056</v>
      </c>
      <c r="CA18" s="452">
        <f>CA17-CA19</f>
        <v>6.0010000000000012</v>
      </c>
      <c r="CB18" s="874">
        <f t="shared" si="52"/>
        <v>1.3107431651906007</v>
      </c>
      <c r="CC18" s="876">
        <f>CA18/BO18-1</f>
        <v>0.37795637198622289</v>
      </c>
    </row>
    <row r="19" spans="1:83" s="297" customFormat="1" ht="16.25" customHeight="1">
      <c r="A19" s="419" t="s">
        <v>461</v>
      </c>
      <c r="B19" s="420" t="s">
        <v>417</v>
      </c>
      <c r="C19" s="421">
        <v>2.16</v>
      </c>
      <c r="D19" s="422">
        <v>2.81</v>
      </c>
      <c r="E19" s="422">
        <v>2.16</v>
      </c>
      <c r="F19" s="423">
        <v>-12.258000000000001</v>
      </c>
      <c r="G19" s="424">
        <v>1.94</v>
      </c>
      <c r="H19" s="391">
        <f>G19/F19-1</f>
        <v>-1.1582639908631098</v>
      </c>
      <c r="I19" s="392">
        <f>G19/C19-1</f>
        <v>-0.10185185185185197</v>
      </c>
      <c r="J19" s="425">
        <v>3.85</v>
      </c>
      <c r="K19" s="391">
        <f>J19/G19-1</f>
        <v>0.98453608247422686</v>
      </c>
      <c r="L19" s="392">
        <f>J19/D19-1</f>
        <v>0.37010676156583622</v>
      </c>
      <c r="M19" s="425">
        <v>2.84</v>
      </c>
      <c r="N19" s="391">
        <f>M19/J19-1</f>
        <v>-0.26233766233766243</v>
      </c>
      <c r="O19" s="392">
        <f>M19/E19-1</f>
        <v>0.31481481481481466</v>
      </c>
      <c r="P19" s="425">
        <v>6.2330000000000005</v>
      </c>
      <c r="Q19" s="391">
        <f>P19/M19-1</f>
        <v>1.1947183098591552</v>
      </c>
      <c r="R19" s="394">
        <f>IFERROR((P19-F19)/F19,)</f>
        <v>-1.5084842551802904</v>
      </c>
      <c r="S19" s="424">
        <v>5.9249999999999998</v>
      </c>
      <c r="T19" s="391">
        <f>S19/P19-1</f>
        <v>-4.9414407187550302E-2</v>
      </c>
      <c r="U19" s="392">
        <f>S19/G19-1</f>
        <v>2.054123711340206</v>
      </c>
      <c r="V19" s="425">
        <v>7.6269999999999998</v>
      </c>
      <c r="W19" s="391">
        <f>V19/S19-1</f>
        <v>0.28725738396624467</v>
      </c>
      <c r="X19" s="392">
        <f>V19/J19-1</f>
        <v>0.98103896103896093</v>
      </c>
      <c r="Y19" s="425">
        <v>9.5109999999999992</v>
      </c>
      <c r="Z19" s="391">
        <f>Y19/V19-1</f>
        <v>0.24701717582273486</v>
      </c>
      <c r="AA19" s="392">
        <f>Y19/M19-1</f>
        <v>2.3489436619718309</v>
      </c>
      <c r="AB19" s="425">
        <v>10.330000000000002</v>
      </c>
      <c r="AC19" s="391">
        <f>AB19/Y19-1</f>
        <v>8.6110819051624654E-2</v>
      </c>
      <c r="AD19" s="394">
        <f>AB19/P19-1</f>
        <v>0.65730787742660057</v>
      </c>
      <c r="AE19" s="424">
        <v>11.404</v>
      </c>
      <c r="AF19" s="391">
        <f>AE19/AB19-1</f>
        <v>0.10396902226524674</v>
      </c>
      <c r="AG19" s="392">
        <f>AE19/S19-1</f>
        <v>0.92472573839662453</v>
      </c>
      <c r="AH19" s="425">
        <v>4.7199999999999989</v>
      </c>
      <c r="AI19" s="391">
        <f>AH19/AE19-1</f>
        <v>-0.58611013679410751</v>
      </c>
      <c r="AJ19" s="392">
        <f>AH19/V19-1</f>
        <v>-0.38114592893667243</v>
      </c>
      <c r="AK19" s="425">
        <v>8.8260000000000005</v>
      </c>
      <c r="AL19" s="391">
        <f>AK19/AH19-1</f>
        <v>0.86991525423728877</v>
      </c>
      <c r="AM19" s="392">
        <f>AK19/Y19-1</f>
        <v>-7.2021869414362172E-2</v>
      </c>
      <c r="AN19" s="425">
        <v>13.214000000000002</v>
      </c>
      <c r="AO19" s="391">
        <f>AN19/AK19-1</f>
        <v>0.49716745977792898</v>
      </c>
      <c r="AP19" s="394">
        <f>AN19/AB19-1</f>
        <v>0.27918683446272996</v>
      </c>
      <c r="AQ19" s="424">
        <v>9.5619999999999994</v>
      </c>
      <c r="AR19" s="391">
        <f>AQ19/AN19-1</f>
        <v>-0.27637354321174523</v>
      </c>
      <c r="AS19" s="392">
        <f>AQ19/AE19-1</f>
        <v>-0.16152227288670651</v>
      </c>
      <c r="AT19" s="425">
        <v>12.039</v>
      </c>
      <c r="AU19" s="391">
        <f>AT19/AQ19-1</f>
        <v>0.25904622463919691</v>
      </c>
      <c r="AV19" s="392">
        <f>AT19/AH19-1</f>
        <v>1.5506355932203397</v>
      </c>
      <c r="AW19" s="425">
        <v>12.523999999999999</v>
      </c>
      <c r="AX19" s="391">
        <f>AW19/AT19-1</f>
        <v>4.0285738018107864E-2</v>
      </c>
      <c r="AY19" s="392">
        <f>AW19/AK19-1</f>
        <v>0.41898934964876489</v>
      </c>
      <c r="AZ19" s="425">
        <v>9.6796759999999988</v>
      </c>
      <c r="BA19" s="391">
        <f>AZ19/AW19-1</f>
        <v>-0.22710986905142128</v>
      </c>
      <c r="BB19" s="394">
        <f>AZ19/AN19-1</f>
        <v>-0.26746813985167273</v>
      </c>
      <c r="BC19" s="424">
        <v>12.816000000000001</v>
      </c>
      <c r="BD19" s="391">
        <f>BC19/AZ19-1</f>
        <v>0.32401125822806498</v>
      </c>
      <c r="BE19" s="392">
        <f>BC19/AQ19-1</f>
        <v>0.34030537544446782</v>
      </c>
      <c r="BF19" s="425">
        <v>13.807</v>
      </c>
      <c r="BG19" s="391">
        <f>BF19/BC19-1</f>
        <v>7.7325218476903768E-2</v>
      </c>
      <c r="BH19" s="392">
        <f>BF19/AT19-1</f>
        <v>0.14685605116704048</v>
      </c>
      <c r="BI19" s="425">
        <v>18.716000000000001</v>
      </c>
      <c r="BJ19" s="391">
        <f>BI19/BF19-1</f>
        <v>0.35554428912870284</v>
      </c>
      <c r="BK19" s="392">
        <f>BI19/AW19-1</f>
        <v>0.49441073139572045</v>
      </c>
      <c r="BL19" s="425">
        <v>30.036999999999999</v>
      </c>
      <c r="BM19" s="391">
        <f>BL19/BI19-1</f>
        <v>0.60488352212011098</v>
      </c>
      <c r="BN19" s="394">
        <f>BL19/AZ19-1</f>
        <v>2.1030997318505293</v>
      </c>
      <c r="BO19" s="424">
        <v>18.774999999999999</v>
      </c>
      <c r="BP19" s="391">
        <f t="shared" si="48"/>
        <v>-0.37493757698838104</v>
      </c>
      <c r="BQ19" s="392">
        <f>BO19/BC19-1</f>
        <v>0.46496566791510596</v>
      </c>
      <c r="BR19" s="425">
        <v>18.558</v>
      </c>
      <c r="BS19" s="391">
        <f>BR19/BO19-1</f>
        <v>-1.1557922769640405E-2</v>
      </c>
      <c r="BT19" s="392">
        <f t="shared" si="50"/>
        <v>0.34410081842543638</v>
      </c>
      <c r="BU19" s="425">
        <v>21.193000000000001</v>
      </c>
      <c r="BV19" s="391">
        <f>BU19/BR19-1</f>
        <v>0.14198728311240449</v>
      </c>
      <c r="BW19" s="392">
        <f>BU19/BI19-1</f>
        <v>0.13234665526821976</v>
      </c>
      <c r="BX19" s="425">
        <v>15.698</v>
      </c>
      <c r="BY19" s="391">
        <f>BX19/BU19-1</f>
        <v>-0.25928372575850522</v>
      </c>
      <c r="BZ19" s="394">
        <f>BX19/BL19-1</f>
        <v>-0.47737790058927321</v>
      </c>
      <c r="CA19" s="424">
        <v>26.09</v>
      </c>
      <c r="CB19" s="391">
        <f t="shared" si="52"/>
        <v>0.66199515861893232</v>
      </c>
      <c r="CC19" s="392">
        <f>CA19/BO19-1</f>
        <v>0.38961384820239697</v>
      </c>
    </row>
    <row r="20" spans="1:83" s="439" customFormat="1" ht="16.25" customHeight="1">
      <c r="A20" s="428" t="s">
        <v>146</v>
      </c>
      <c r="B20" s="429" t="s">
        <v>146</v>
      </c>
      <c r="C20" s="430">
        <f>C19/C$4</f>
        <v>0.25028968713789107</v>
      </c>
      <c r="D20" s="431">
        <f>D19/D$4</f>
        <v>0.28939237899073117</v>
      </c>
      <c r="E20" s="431">
        <f>E19/E$4</f>
        <v>0.25352112676056343</v>
      </c>
      <c r="F20" s="432">
        <f>F19/F$4</f>
        <v>-1.5303370786516854</v>
      </c>
      <c r="G20" s="433">
        <f>G19/G$4</f>
        <v>0.19735503560528991</v>
      </c>
      <c r="H20" s="432"/>
      <c r="I20" s="431"/>
      <c r="J20" s="434">
        <f>J19/J$4</f>
        <v>0.33595113438045371</v>
      </c>
      <c r="K20" s="432"/>
      <c r="L20" s="431"/>
      <c r="M20" s="434">
        <f>M19/M$4</f>
        <v>0.2446167097329888</v>
      </c>
      <c r="N20" s="432"/>
      <c r="O20" s="431"/>
      <c r="P20" s="434">
        <f>P19/P$4</f>
        <v>0.4274447949526814</v>
      </c>
      <c r="Q20" s="432"/>
      <c r="R20" s="435"/>
      <c r="S20" s="433">
        <f>S19/S$4</f>
        <v>0.36589884518001603</v>
      </c>
      <c r="T20" s="432"/>
      <c r="U20" s="431"/>
      <c r="V20" s="434">
        <f>V19/V$4</f>
        <v>0.35374055006725103</v>
      </c>
      <c r="W20" s="432"/>
      <c r="X20" s="431"/>
      <c r="Y20" s="434">
        <f>Y19/Y$4</f>
        <v>0.45164720772159156</v>
      </c>
      <c r="Z20" s="432"/>
      <c r="AA20" s="431"/>
      <c r="AB20" s="434">
        <f>AB19/AB$4</f>
        <v>0.46280266848516949</v>
      </c>
      <c r="AC20" s="432"/>
      <c r="AD20" s="435"/>
      <c r="AE20" s="433">
        <f>AE19/AE$4</f>
        <v>0.53217602314620382</v>
      </c>
      <c r="AF20" s="432"/>
      <c r="AG20" s="431"/>
      <c r="AH20" s="434">
        <f>AH19/AH$4</f>
        <v>0.32350638982597113</v>
      </c>
      <c r="AI20" s="432"/>
      <c r="AJ20" s="431"/>
      <c r="AK20" s="434">
        <f>AK19/AK$4</f>
        <v>0.45113473727254144</v>
      </c>
      <c r="AL20" s="432"/>
      <c r="AM20" s="431"/>
      <c r="AN20" s="434">
        <f>AN19/AN$4</f>
        <v>0.6329189445840504</v>
      </c>
      <c r="AO20" s="432"/>
      <c r="AP20" s="435"/>
      <c r="AQ20" s="433">
        <f>AQ19/AQ$4</f>
        <v>0.44849906191369604</v>
      </c>
      <c r="AR20" s="432"/>
      <c r="AS20" s="431"/>
      <c r="AT20" s="434">
        <f>AT19/AT$4</f>
        <v>0.4082400813835198</v>
      </c>
      <c r="AU20" s="432"/>
      <c r="AV20" s="431"/>
      <c r="AW20" s="434">
        <f>AW19/AW$4</f>
        <v>0.51189405705877533</v>
      </c>
      <c r="AX20" s="432"/>
      <c r="AY20" s="431"/>
      <c r="AZ20" s="434">
        <f>AZ19/AZ$4</f>
        <v>0.38229368088467619</v>
      </c>
      <c r="BA20" s="432"/>
      <c r="BB20" s="435"/>
      <c r="BC20" s="433">
        <f>BC19/BC$4</f>
        <v>0.36222831463214722</v>
      </c>
      <c r="BD20" s="432"/>
      <c r="BE20" s="431"/>
      <c r="BF20" s="434">
        <f>BF19/BF$4</f>
        <v>0.42243911393954231</v>
      </c>
      <c r="BG20" s="432"/>
      <c r="BH20" s="431"/>
      <c r="BI20" s="434">
        <f>BI19/BI$4</f>
        <v>0.56258266201755447</v>
      </c>
      <c r="BJ20" s="432"/>
      <c r="BK20" s="431"/>
      <c r="BL20" s="434">
        <f>BL19/BL$4</f>
        <v>0.74225912471890676</v>
      </c>
      <c r="BM20" s="432"/>
      <c r="BN20" s="435"/>
      <c r="BO20" s="433">
        <f>BO19/BO$4</f>
        <v>0.48173141068404579</v>
      </c>
      <c r="BP20" s="432"/>
      <c r="BQ20" s="431"/>
      <c r="BR20" s="434">
        <f>BR19/BR$4</f>
        <v>0.40433134341365634</v>
      </c>
      <c r="BS20" s="432"/>
      <c r="BT20" s="431"/>
      <c r="BU20" s="434">
        <f>BU19/BU$4</f>
        <v>0.43926957675247691</v>
      </c>
      <c r="BV20" s="432"/>
      <c r="BW20" s="431"/>
      <c r="BX20" s="434">
        <f>BX19/BX$4</f>
        <v>0.33396447186469524</v>
      </c>
      <c r="BY20" s="432"/>
      <c r="BZ20" s="435"/>
      <c r="CA20" s="433">
        <f>CA19/CA$4</f>
        <v>0.51786423183803099</v>
      </c>
      <c r="CB20" s="432"/>
      <c r="CC20" s="431"/>
    </row>
    <row r="21" spans="1:83" s="476" customFormat="1" ht="16.25" customHeight="1">
      <c r="A21" s="468" t="s">
        <v>102</v>
      </c>
      <c r="B21" s="469" t="s">
        <v>33</v>
      </c>
      <c r="C21" s="470">
        <v>3.2000000000000001E-2</v>
      </c>
      <c r="D21" s="471">
        <v>3.3000000000000002E-2</v>
      </c>
      <c r="E21" s="471">
        <v>5.6000000000000001E-2</v>
      </c>
      <c r="F21" s="472">
        <v>0.10299999999999999</v>
      </c>
      <c r="G21" s="473">
        <v>0.17799999999999999</v>
      </c>
      <c r="H21" s="147">
        <f>G21/F21-1</f>
        <v>0.72815533980582536</v>
      </c>
      <c r="I21" s="738">
        <f>G21/C21-1</f>
        <v>4.5625</v>
      </c>
      <c r="J21" s="475">
        <v>0.104</v>
      </c>
      <c r="K21" s="147">
        <f>J21/G21-1</f>
        <v>-0.4157303370786517</v>
      </c>
      <c r="L21" s="738">
        <f>J21/D21-1</f>
        <v>2.1515151515151514</v>
      </c>
      <c r="M21" s="475">
        <v>0.191</v>
      </c>
      <c r="N21" s="147">
        <f>M21/J21-1</f>
        <v>0.83653846153846168</v>
      </c>
      <c r="O21" s="738">
        <f>M21/E21-1</f>
        <v>2.4107142857142856</v>
      </c>
      <c r="P21" s="475">
        <v>0.28599999999999998</v>
      </c>
      <c r="Q21" s="874">
        <f>P21/M21-1</f>
        <v>0.4973821989528795</v>
      </c>
      <c r="R21" s="875">
        <f>IFERROR((P21-F21)/F21,)</f>
        <v>1.7766990291262137</v>
      </c>
      <c r="S21" s="473">
        <v>0.248</v>
      </c>
      <c r="T21" s="147">
        <f>S21/P21-1</f>
        <v>-0.13286713286713281</v>
      </c>
      <c r="U21" s="738">
        <f>IFERROR(S21/G21-1,)</f>
        <v>0.39325842696629221</v>
      </c>
      <c r="V21" s="475">
        <v>0.27300000000000002</v>
      </c>
      <c r="W21" s="147">
        <f>V21/S21-1</f>
        <v>0.10080645161290325</v>
      </c>
      <c r="X21" s="738">
        <f>IFERROR(V21/J21-1,)</f>
        <v>1.6250000000000004</v>
      </c>
      <c r="Y21" s="475">
        <v>0.311</v>
      </c>
      <c r="Z21" s="147">
        <f>Y21/V21-1</f>
        <v>0.13919413919413914</v>
      </c>
      <c r="AA21" s="738">
        <f>IFERROR(Y21/M21-1,)</f>
        <v>0.62827225130890052</v>
      </c>
      <c r="AB21" s="475">
        <v>0.38500000000000001</v>
      </c>
      <c r="AC21" s="147">
        <f>AB21/Y21-1</f>
        <v>0.23794212218649524</v>
      </c>
      <c r="AD21" s="877">
        <f>IFERROR(AB21/P21-1,)</f>
        <v>0.34615384615384626</v>
      </c>
      <c r="AE21" s="473">
        <v>0.442</v>
      </c>
      <c r="AF21" s="147">
        <f>AE21/AB21-1</f>
        <v>0.14805194805194799</v>
      </c>
      <c r="AG21" s="738">
        <f>IFERROR(AE21/S21-1,)</f>
        <v>0.782258064516129</v>
      </c>
      <c r="AH21" s="475">
        <v>0.51</v>
      </c>
      <c r="AI21" s="147">
        <f>AH21/AE21-1</f>
        <v>0.15384615384615397</v>
      </c>
      <c r="AJ21" s="738">
        <f>IFERROR(AH21/V21-1,)</f>
        <v>0.86813186813186793</v>
      </c>
      <c r="AK21" s="475">
        <v>0.41500000000000004</v>
      </c>
      <c r="AL21" s="147">
        <f>AK21/AH21-1</f>
        <v>-0.18627450980392146</v>
      </c>
      <c r="AM21" s="738">
        <f>IFERROR(AK21/Y21-1,)</f>
        <v>0.33440514469453397</v>
      </c>
      <c r="AN21" s="475">
        <v>0.71600000000000019</v>
      </c>
      <c r="AO21" s="147">
        <f>AN21/AK21-1</f>
        <v>0.72530120481927751</v>
      </c>
      <c r="AP21" s="877">
        <f>IFERROR(AN21/AB21-1,)</f>
        <v>0.85974025974026014</v>
      </c>
      <c r="AQ21" s="473">
        <v>0.58561300000000005</v>
      </c>
      <c r="AR21" s="147">
        <f>AQ21/AN21-1</f>
        <v>-0.18210474860335213</v>
      </c>
      <c r="AS21" s="738">
        <f>IFERROR(AQ21/AE21-1,)</f>
        <v>0.3249162895927602</v>
      </c>
      <c r="AT21" s="475">
        <v>0.56480300000000006</v>
      </c>
      <c r="AU21" s="147">
        <f>AT21/AQ21-1</f>
        <v>-3.553541331903487E-2</v>
      </c>
      <c r="AV21" s="738">
        <f>IFERROR(AT21/AH21-1,)</f>
        <v>0.10745686274509803</v>
      </c>
      <c r="AW21" s="475">
        <v>0.63255399999999973</v>
      </c>
      <c r="AX21" s="147">
        <f>AW21/AT21-1</f>
        <v>0.1199550993886358</v>
      </c>
      <c r="AY21" s="738">
        <f>IFERROR(AW21/AK21-1,)</f>
        <v>0.5242265060240956</v>
      </c>
      <c r="AZ21" s="475">
        <v>0.74003000000000019</v>
      </c>
      <c r="BA21" s="147">
        <f>AZ21/AW21-1</f>
        <v>0.16990802366280278</v>
      </c>
      <c r="BB21" s="877">
        <f>IFERROR(AZ21/AN21-1,)</f>
        <v>3.3561452513966472E-2</v>
      </c>
      <c r="BC21" s="473">
        <v>0.94599999999999995</v>
      </c>
      <c r="BD21" s="147">
        <f>BC21/AZ21-1</f>
        <v>0.27832655432887821</v>
      </c>
      <c r="BE21" s="738">
        <f>IFERROR(BC21/AQ21-1,)</f>
        <v>0.61540129744387473</v>
      </c>
      <c r="BF21" s="475">
        <v>0.97399999999999998</v>
      </c>
      <c r="BG21" s="147">
        <f>BF21/BC21-1</f>
        <v>2.9598308668076223E-2</v>
      </c>
      <c r="BH21" s="738">
        <f>IFERROR(BF21/AT21-1,)</f>
        <v>0.72449508943826402</v>
      </c>
      <c r="BI21" s="475">
        <v>1.0029999999999999</v>
      </c>
      <c r="BJ21" s="147">
        <f>BI21/BF21-1</f>
        <v>2.9774127310061571E-2</v>
      </c>
      <c r="BK21" s="738">
        <f>IFERROR(BI21/AW21-1,)</f>
        <v>0.5856353765844502</v>
      </c>
      <c r="BL21" s="475">
        <v>0.97599999999999998</v>
      </c>
      <c r="BM21" s="147">
        <f>BL21/BI21-1</f>
        <v>-2.6919242273180322E-2</v>
      </c>
      <c r="BN21" s="877">
        <f>IFERROR(BL21/AZ21-1,)</f>
        <v>0.31886545140061862</v>
      </c>
      <c r="BO21" s="473">
        <v>0.984205</v>
      </c>
      <c r="BP21" s="147">
        <f>BO21/BL21-1</f>
        <v>8.4067622950820819E-3</v>
      </c>
      <c r="BQ21" s="738">
        <f>IFERROR(BO21/BC21-1,)</f>
        <v>4.0385835095137379E-2</v>
      </c>
      <c r="BR21" s="475">
        <v>1.0329999999999999</v>
      </c>
      <c r="BS21" s="147">
        <f t="shared" ref="BS21" si="70">BR21/BO21-1</f>
        <v>4.957808586625756E-2</v>
      </c>
      <c r="BT21" s="738">
        <f>BR21/BF21-1</f>
        <v>6.0574948665297779E-2</v>
      </c>
      <c r="BU21" s="475">
        <v>1.103</v>
      </c>
      <c r="BV21" s="147">
        <f t="shared" ref="BV21" si="71">BU21/BR21-1</f>
        <v>6.776379477250738E-2</v>
      </c>
      <c r="BW21" s="738">
        <f>IFERROR(BU21/BI21-1,)</f>
        <v>9.9700897308075964E-2</v>
      </c>
      <c r="BX21" s="475">
        <v>1.1579999999999999</v>
      </c>
      <c r="BY21" s="147">
        <f>BX21/BU21-1</f>
        <v>4.9864007252946374E-2</v>
      </c>
      <c r="BZ21" s="877">
        <f>IFERROR(BX21/BL21-1,)</f>
        <v>0.18647540983606548</v>
      </c>
      <c r="CA21" s="473">
        <v>1.1600779999999999</v>
      </c>
      <c r="CB21" s="147">
        <f>CA21/BX21-1</f>
        <v>1.7944732297063837E-3</v>
      </c>
      <c r="CC21" s="738">
        <f>IFERROR(CA21/BO21-1,)</f>
        <v>0.17869549534903806</v>
      </c>
      <c r="CE21" s="539"/>
    </row>
    <row r="22" spans="1:83" s="396" customFormat="1" ht="16.25" customHeight="1">
      <c r="A22" s="385" t="s">
        <v>34</v>
      </c>
      <c r="B22" s="386" t="s">
        <v>34</v>
      </c>
      <c r="C22" s="387">
        <v>3.0720000000000001</v>
      </c>
      <c r="D22" s="388">
        <v>3.1930000000000001</v>
      </c>
      <c r="E22" s="388">
        <v>2.806</v>
      </c>
      <c r="F22" s="389">
        <v>1.9530000000000001</v>
      </c>
      <c r="G22" s="390">
        <v>2.758</v>
      </c>
      <c r="H22" s="391">
        <f>G22/F22-1</f>
        <v>0.41218637992831542</v>
      </c>
      <c r="I22" s="392">
        <f>G22/C22-1</f>
        <v>-0.10221354166666663</v>
      </c>
      <c r="J22" s="393">
        <v>4.3440000000000003</v>
      </c>
      <c r="K22" s="391">
        <f>J22/G22-1</f>
        <v>0.57505438723712854</v>
      </c>
      <c r="L22" s="392">
        <f>J22/D22-1</f>
        <v>0.36047604134043221</v>
      </c>
      <c r="M22" s="393">
        <v>4.3209999999999997</v>
      </c>
      <c r="N22" s="391">
        <f>M22/J22-1</f>
        <v>-5.2946593001842457E-3</v>
      </c>
      <c r="O22" s="392">
        <f>M22/E22-1</f>
        <v>0.53991446899501061</v>
      </c>
      <c r="P22" s="393">
        <v>6.8119999999999985</v>
      </c>
      <c r="Q22" s="391">
        <f>P22/M22-1</f>
        <v>0.57648692432307302</v>
      </c>
      <c r="R22" s="394">
        <f>IFERROR((P22-F22)/F22,)</f>
        <v>2.4879672299027127</v>
      </c>
      <c r="S22" s="390">
        <v>7.6930000000000023</v>
      </c>
      <c r="T22" s="391">
        <f>S22/P22-1</f>
        <v>0.12933059307105177</v>
      </c>
      <c r="U22" s="392">
        <f>S22/G22-1</f>
        <v>1.7893401015228436</v>
      </c>
      <c r="V22" s="393">
        <v>9.8409999999999975</v>
      </c>
      <c r="W22" s="391">
        <f>V22/S22-1</f>
        <v>0.27921487066163975</v>
      </c>
      <c r="X22" s="392">
        <f>V22/J22-1</f>
        <v>1.2654235727440142</v>
      </c>
      <c r="Y22" s="393">
        <v>12.082728178</v>
      </c>
      <c r="Z22" s="391">
        <f>Y22/V22-1</f>
        <v>0.22779475439487884</v>
      </c>
      <c r="AA22" s="392">
        <f>Y22/M22-1</f>
        <v>1.796280531821338</v>
      </c>
      <c r="AB22" s="393">
        <v>13.309271822000005</v>
      </c>
      <c r="AC22" s="391">
        <f>AB22/Y22-1</f>
        <v>0.10151214410610288</v>
      </c>
      <c r="AD22" s="394">
        <f>AB22/P22-1</f>
        <v>0.95379797739283734</v>
      </c>
      <c r="AE22" s="390">
        <v>13.875999999999998</v>
      </c>
      <c r="AF22" s="391">
        <f>AE22/AB22-1</f>
        <v>4.2581456414707786E-2</v>
      </c>
      <c r="AG22" s="392">
        <f>AE22/S22-1</f>
        <v>0.80371766541011236</v>
      </c>
      <c r="AH22" s="393">
        <v>6.8772617620000007</v>
      </c>
      <c r="AI22" s="391">
        <f>AH22/AE22-1</f>
        <v>-0.50437721519169776</v>
      </c>
      <c r="AJ22" s="392">
        <f>AH22/V22-1</f>
        <v>-0.30116230444060543</v>
      </c>
      <c r="AK22" s="393">
        <v>12.280000000000001</v>
      </c>
      <c r="AL22" s="391">
        <f>AK22/AH22-1</f>
        <v>0.78559438697718131</v>
      </c>
      <c r="AM22" s="392">
        <f>AK22/Y22-1</f>
        <v>1.6326761563600245E-2</v>
      </c>
      <c r="AN22" s="393">
        <v>9.6597382379999992</v>
      </c>
      <c r="AO22" s="391">
        <f>AN22/AK22-1</f>
        <v>-0.21337636498371348</v>
      </c>
      <c r="AP22" s="394">
        <f>AN22/AB22-1</f>
        <v>-0.27420986157690364</v>
      </c>
      <c r="AQ22" s="390">
        <v>11.480613</v>
      </c>
      <c r="AR22" s="391">
        <f>AQ22/AN22-1</f>
        <v>0.18850146009515512</v>
      </c>
      <c r="AS22" s="392">
        <f>AQ22/AE22-1</f>
        <v>-0.17262806284231758</v>
      </c>
      <c r="AT22" s="393">
        <v>16.654803000000005</v>
      </c>
      <c r="AU22" s="391">
        <f>AT22/AQ22-1</f>
        <v>0.45068934907918279</v>
      </c>
      <c r="AV22" s="392">
        <f>AT22/AH22-1</f>
        <v>1.4217200938933816</v>
      </c>
      <c r="AW22" s="393">
        <v>13.961554000000001</v>
      </c>
      <c r="AX22" s="391">
        <f>AW22/AT22-1</f>
        <v>-0.16171004844668546</v>
      </c>
      <c r="AY22" s="392">
        <f>AW22/AK22-1</f>
        <v>0.13693436482084698</v>
      </c>
      <c r="AZ22" s="393">
        <v>12.139029999999995</v>
      </c>
      <c r="BA22" s="391">
        <f>AZ22/AW22-1</f>
        <v>-0.13053876380809804</v>
      </c>
      <c r="BB22" s="394">
        <f>AZ22/AN22-1</f>
        <v>0.2566624168185867</v>
      </c>
      <c r="BC22" s="390">
        <v>17.651</v>
      </c>
      <c r="BD22" s="391">
        <f>BC22/AZ22-1</f>
        <v>0.45407005337329331</v>
      </c>
      <c r="BE22" s="392">
        <f>BC22/AQ22-1</f>
        <v>0.53746145785072619</v>
      </c>
      <c r="BF22" s="393">
        <v>16.236999999999995</v>
      </c>
      <c r="BG22" s="391">
        <f>BF22/BC22-1</f>
        <v>-8.0108775706759117E-2</v>
      </c>
      <c r="BH22" s="392">
        <f>BF22/AT22-1</f>
        <v>-2.5086036742674733E-2</v>
      </c>
      <c r="BI22" s="393">
        <v>18.483000000000001</v>
      </c>
      <c r="BJ22" s="391">
        <f>BI22/BF22-1</f>
        <v>0.13832604545174632</v>
      </c>
      <c r="BK22" s="392">
        <f>BI22/AW22-1</f>
        <v>0.32384976629392392</v>
      </c>
      <c r="BL22" s="393">
        <v>20.404999999999998</v>
      </c>
      <c r="BM22" s="391">
        <f>BL22/BI22-1</f>
        <v>0.10398744792512016</v>
      </c>
      <c r="BN22" s="394">
        <f>BL22/AZ22-1</f>
        <v>0.68094155793337752</v>
      </c>
      <c r="BO22" s="390">
        <f>BO11+BO21</f>
        <v>20.875204999999998</v>
      </c>
      <c r="BP22" s="391">
        <f>BO22/BL22-1</f>
        <v>2.3043616760597851E-2</v>
      </c>
      <c r="BQ22" s="392">
        <f>BO22/BC22-1</f>
        <v>0.18266415500538202</v>
      </c>
      <c r="BR22" s="393">
        <f>BR11+BR21</f>
        <v>24.177000000000007</v>
      </c>
      <c r="BS22" s="391">
        <f>BR22/BO22-1</f>
        <v>0.15816826709007215</v>
      </c>
      <c r="BT22" s="392">
        <f>BR22/BF22-1</f>
        <v>0.48900658988729528</v>
      </c>
      <c r="BU22" s="393">
        <f>BU11+BU21</f>
        <v>25.767000000000003</v>
      </c>
      <c r="BV22" s="391">
        <f>BU22/BR22-1</f>
        <v>6.5764983248541853E-2</v>
      </c>
      <c r="BW22" s="392">
        <f>BU22/BI22-1</f>
        <v>0.39409186820321396</v>
      </c>
      <c r="BX22" s="393">
        <f>BX11+BX21</f>
        <v>23.079000000000008</v>
      </c>
      <c r="BY22" s="391">
        <f>BX22/BU22-1</f>
        <v>-0.1043194784026078</v>
      </c>
      <c r="BZ22" s="394">
        <f>BX22/BL22-1</f>
        <v>0.13104631217838825</v>
      </c>
      <c r="CA22" s="390">
        <f>CA11+CA21</f>
        <v>27.669077999999999</v>
      </c>
      <c r="CB22" s="391">
        <f>CA22/BX22-1</f>
        <v>0.19888548030677189</v>
      </c>
      <c r="CC22" s="392">
        <f>CA22/BO22-1</f>
        <v>0.32545179795839152</v>
      </c>
    </row>
    <row r="23" spans="1:83" s="396" customFormat="1" ht="16.25" customHeight="1" thickBot="1">
      <c r="A23" s="478" t="s">
        <v>146</v>
      </c>
      <c r="B23" s="479" t="s">
        <v>224</v>
      </c>
      <c r="C23" s="480">
        <f>C22/C$4</f>
        <v>0.35596755504055616</v>
      </c>
      <c r="D23" s="481">
        <f>D22/D$4</f>
        <v>0.32883625128733263</v>
      </c>
      <c r="E23" s="481">
        <f>E22/E$4</f>
        <v>0.32934272300469486</v>
      </c>
      <c r="F23" s="482">
        <f>F22/F$4</f>
        <v>0.24382022471910114</v>
      </c>
      <c r="G23" s="483">
        <f>G22/G$4</f>
        <v>0.28056968463886062</v>
      </c>
      <c r="H23" s="484"/>
      <c r="I23" s="485"/>
      <c r="J23" s="486">
        <f>J22/J$4</f>
        <v>0.37905759162303665</v>
      </c>
      <c r="K23" s="484"/>
      <c r="L23" s="485"/>
      <c r="M23" s="486">
        <f>M22/M$4</f>
        <v>0.3721791559000861</v>
      </c>
      <c r="N23" s="484"/>
      <c r="O23" s="485"/>
      <c r="P23" s="486">
        <f>P22/P$4</f>
        <v>0.46715128240296244</v>
      </c>
      <c r="Q23" s="484"/>
      <c r="R23" s="487"/>
      <c r="S23" s="483">
        <f>S22/S$4</f>
        <v>0.47508182548014583</v>
      </c>
      <c r="T23" s="484"/>
      <c r="U23" s="485"/>
      <c r="V23" s="486">
        <f>V22/V$4</f>
        <v>0.4564259542692824</v>
      </c>
      <c r="W23" s="484"/>
      <c r="X23" s="485"/>
      <c r="Y23" s="486">
        <f>Y22/Y$4</f>
        <v>0.5737704177534112</v>
      </c>
      <c r="Z23" s="484"/>
      <c r="AA23" s="485"/>
      <c r="AB23" s="486">
        <f>AB22/AB$4</f>
        <v>0.5962794302822918</v>
      </c>
      <c r="AC23" s="484"/>
      <c r="AD23" s="487"/>
      <c r="AE23" s="483">
        <f>AE22/AE$4</f>
        <v>0.64753371599234677</v>
      </c>
      <c r="AF23" s="484"/>
      <c r="AG23" s="485"/>
      <c r="AH23" s="486">
        <f>AH22/AH$4</f>
        <v>0.47136400943068174</v>
      </c>
      <c r="AI23" s="484"/>
      <c r="AJ23" s="485"/>
      <c r="AK23" s="486">
        <f>AK22/AK$4</f>
        <v>0.62768350030668585</v>
      </c>
      <c r="AL23" s="484"/>
      <c r="AM23" s="485"/>
      <c r="AN23" s="486">
        <f>AN22/AN$4</f>
        <v>0.46267832076230919</v>
      </c>
      <c r="AO23" s="484"/>
      <c r="AP23" s="487"/>
      <c r="AQ23" s="483">
        <f>AQ22/AQ$4</f>
        <v>0.53849029080675426</v>
      </c>
      <c r="AR23" s="484"/>
      <c r="AS23" s="485"/>
      <c r="AT23" s="486">
        <f>AT22/AT$4</f>
        <v>0.56476103763987806</v>
      </c>
      <c r="AU23" s="484"/>
      <c r="AV23" s="485"/>
      <c r="AW23" s="486">
        <f>AW22/AW$4</f>
        <v>0.57065127115180259</v>
      </c>
      <c r="AX23" s="484"/>
      <c r="AY23" s="485"/>
      <c r="AZ23" s="486">
        <f>AZ22/AZ$4</f>
        <v>0.47942456556082141</v>
      </c>
      <c r="BA23" s="484"/>
      <c r="BB23" s="487"/>
      <c r="BC23" s="483">
        <f>BC22/BC$4</f>
        <v>0.49888358158333568</v>
      </c>
      <c r="BD23" s="484"/>
      <c r="BE23" s="485"/>
      <c r="BF23" s="486">
        <f>BF22/BF$4</f>
        <v>0.49678741892057265</v>
      </c>
      <c r="BG23" s="484"/>
      <c r="BH23" s="485"/>
      <c r="BI23" s="486">
        <f>BI22/BI$4</f>
        <v>0.55557893471203557</v>
      </c>
      <c r="BJ23" s="484"/>
      <c r="BK23" s="485"/>
      <c r="BL23" s="486">
        <f>BL22/BL$4</f>
        <v>0.50423802110361526</v>
      </c>
      <c r="BM23" s="484"/>
      <c r="BN23" s="487"/>
      <c r="BO23" s="483">
        <f>BO22/BO$4</f>
        <v>0.53561874583055369</v>
      </c>
      <c r="BP23" s="484"/>
      <c r="BQ23" s="485"/>
      <c r="BR23" s="486">
        <f>BR22/BR$4</f>
        <v>0.52675497843043284</v>
      </c>
      <c r="BS23" s="484"/>
      <c r="BT23" s="485"/>
      <c r="BU23" s="486">
        <f>BU22/BU$4</f>
        <v>0.53407536376072628</v>
      </c>
      <c r="BV23" s="484"/>
      <c r="BW23" s="485"/>
      <c r="BX23" s="486">
        <f>BX22/BX$4</f>
        <v>0.49099032017870453</v>
      </c>
      <c r="BY23" s="484"/>
      <c r="BZ23" s="487"/>
      <c r="CA23" s="483">
        <f>CA22/CA$4</f>
        <v>0.54920758237395784</v>
      </c>
      <c r="CB23" s="484"/>
      <c r="CC23" s="485"/>
    </row>
    <row r="24" spans="1:83" s="476" customFormat="1" ht="16.25" customHeight="1">
      <c r="A24" s="488"/>
      <c r="B24" s="488"/>
      <c r="C24" s="472"/>
      <c r="D24" s="472"/>
      <c r="E24" s="472"/>
      <c r="F24" s="472"/>
      <c r="G24" s="472"/>
      <c r="H24" s="474"/>
      <c r="I24" s="474"/>
      <c r="J24" s="472"/>
      <c r="K24" s="474"/>
      <c r="L24" s="474"/>
      <c r="M24" s="472"/>
      <c r="N24" s="474"/>
      <c r="O24" s="474"/>
      <c r="P24" s="472"/>
      <c r="Q24" s="474"/>
      <c r="R24" s="474"/>
      <c r="S24" s="472"/>
      <c r="T24" s="474"/>
      <c r="U24" s="474"/>
      <c r="V24" s="472"/>
      <c r="W24" s="474"/>
      <c r="X24" s="474"/>
      <c r="Y24" s="472"/>
      <c r="Z24" s="474"/>
      <c r="AA24" s="474"/>
      <c r="AB24" s="472"/>
      <c r="AC24" s="474"/>
      <c r="AD24" s="474"/>
      <c r="AE24" s="472"/>
      <c r="AF24" s="474"/>
      <c r="AG24" s="474"/>
      <c r="AH24" s="472"/>
      <c r="AI24" s="474"/>
      <c r="AJ24" s="474"/>
      <c r="AK24" s="472"/>
      <c r="AL24" s="474"/>
      <c r="AM24" s="474"/>
      <c r="AN24" s="472"/>
      <c r="AO24" s="474"/>
      <c r="AP24" s="474"/>
      <c r="AQ24" s="472"/>
      <c r="AR24" s="474"/>
      <c r="AS24" s="474"/>
      <c r="AT24" s="472"/>
      <c r="AU24" s="474"/>
      <c r="AV24" s="474"/>
      <c r="AW24" s="472"/>
      <c r="AX24" s="474"/>
      <c r="AY24" s="474"/>
      <c r="AZ24" s="472"/>
      <c r="BA24" s="474"/>
      <c r="BB24" s="474"/>
      <c r="BC24" s="472"/>
      <c r="BD24" s="474"/>
      <c r="BE24" s="474"/>
      <c r="BF24" s="472"/>
      <c r="BG24" s="474"/>
      <c r="BH24" s="474"/>
      <c r="BI24" s="472"/>
      <c r="BJ24" s="474"/>
      <c r="BK24" s="474"/>
      <c r="BL24" s="1013"/>
      <c r="BM24" s="474"/>
      <c r="BN24" s="474"/>
      <c r="BO24" s="1013"/>
      <c r="BP24" s="474"/>
      <c r="BQ24" s="474"/>
      <c r="BR24" s="1013"/>
      <c r="BS24" s="1013"/>
      <c r="BT24" s="474"/>
      <c r="BU24" s="1013"/>
      <c r="BV24" s="474"/>
      <c r="BW24" s="474"/>
      <c r="BX24" s="1013"/>
      <c r="BY24" s="474"/>
      <c r="BZ24" s="474"/>
      <c r="CA24" s="1013"/>
      <c r="CB24" s="474"/>
      <c r="CC24" s="474"/>
    </row>
    <row r="25" spans="1:83" ht="16.25" customHeight="1" thickBot="1">
      <c r="A25" s="371" t="s">
        <v>227</v>
      </c>
      <c r="B25" s="371"/>
      <c r="C25" s="489"/>
      <c r="D25" s="489"/>
      <c r="E25" s="489"/>
      <c r="F25" s="489"/>
      <c r="G25" s="489"/>
      <c r="J25" s="489"/>
      <c r="M25" s="489"/>
      <c r="P25" s="489"/>
      <c r="S25" s="489"/>
      <c r="V25" s="489"/>
      <c r="Y25" s="489"/>
      <c r="AB25" s="489"/>
      <c r="AE25" s="489"/>
      <c r="AH25" s="489"/>
      <c r="AK25" s="489"/>
      <c r="AN25" s="489"/>
      <c r="AQ25" s="489"/>
      <c r="AT25" s="489"/>
      <c r="AW25" s="489"/>
      <c r="AZ25" s="489"/>
      <c r="BC25" s="879"/>
      <c r="BF25" s="879"/>
      <c r="BI25" s="879"/>
      <c r="BL25" s="879"/>
      <c r="BO25" s="879"/>
      <c r="BR25" s="879"/>
      <c r="BU25" s="879"/>
      <c r="BX25" s="879"/>
      <c r="CA25" s="973"/>
    </row>
    <row r="26" spans="1:83" s="371" customFormat="1" ht="16.25" customHeight="1">
      <c r="A26" s="300" t="s">
        <v>323</v>
      </c>
      <c r="B26" s="379"/>
      <c r="C26" s="380" t="str">
        <f>C3</f>
        <v>1Q17</v>
      </c>
      <c r="D26" s="381" t="str">
        <f t="shared" ref="D26:BO26" si="72">D3</f>
        <v>2Q17</v>
      </c>
      <c r="E26" s="381" t="str">
        <f t="shared" si="72"/>
        <v>3Q17</v>
      </c>
      <c r="F26" s="381" t="str">
        <f t="shared" si="72"/>
        <v>4Q17</v>
      </c>
      <c r="G26" s="382" t="str">
        <f t="shared" si="72"/>
        <v>1Q18</v>
      </c>
      <c r="H26" s="39" t="str">
        <f t="shared" si="72"/>
        <v>QoQ</v>
      </c>
      <c r="I26" s="39" t="str">
        <f t="shared" si="72"/>
        <v>YoY</v>
      </c>
      <c r="J26" s="383" t="str">
        <f t="shared" si="72"/>
        <v>2Q18</v>
      </c>
      <c r="K26" s="39" t="str">
        <f t="shared" si="72"/>
        <v>QoQ</v>
      </c>
      <c r="L26" s="39" t="str">
        <f t="shared" si="72"/>
        <v>YoY</v>
      </c>
      <c r="M26" s="383" t="str">
        <f t="shared" si="72"/>
        <v>3Q18</v>
      </c>
      <c r="N26" s="39" t="str">
        <f t="shared" si="72"/>
        <v>QoQ</v>
      </c>
      <c r="O26" s="39" t="str">
        <f t="shared" si="72"/>
        <v>YoY</v>
      </c>
      <c r="P26" s="383" t="str">
        <f t="shared" si="72"/>
        <v>4Q18</v>
      </c>
      <c r="Q26" s="39" t="str">
        <f t="shared" si="72"/>
        <v>QoQ</v>
      </c>
      <c r="R26" s="384" t="str">
        <f t="shared" si="72"/>
        <v>YoY</v>
      </c>
      <c r="S26" s="382" t="str">
        <f t="shared" si="72"/>
        <v>1Q19</v>
      </c>
      <c r="T26" s="39" t="str">
        <f t="shared" si="72"/>
        <v>QoQ</v>
      </c>
      <c r="U26" s="39" t="str">
        <f t="shared" si="72"/>
        <v>YoY</v>
      </c>
      <c r="V26" s="383" t="str">
        <f t="shared" si="72"/>
        <v>2Q19</v>
      </c>
      <c r="W26" s="39" t="str">
        <f t="shared" si="72"/>
        <v>QoQ</v>
      </c>
      <c r="X26" s="39" t="str">
        <f t="shared" si="72"/>
        <v>YoY</v>
      </c>
      <c r="Y26" s="383" t="str">
        <f t="shared" si="72"/>
        <v>3Q19</v>
      </c>
      <c r="Z26" s="39" t="str">
        <f t="shared" si="72"/>
        <v>QoQ</v>
      </c>
      <c r="AA26" s="39" t="str">
        <f t="shared" si="72"/>
        <v>YoY</v>
      </c>
      <c r="AB26" s="383" t="str">
        <f t="shared" si="72"/>
        <v>4Q19</v>
      </c>
      <c r="AC26" s="39" t="str">
        <f t="shared" si="72"/>
        <v>QoQ</v>
      </c>
      <c r="AD26" s="384" t="str">
        <f t="shared" si="72"/>
        <v>YoY</v>
      </c>
      <c r="AE26" s="382" t="str">
        <f t="shared" si="72"/>
        <v>1Q20</v>
      </c>
      <c r="AF26" s="39" t="str">
        <f t="shared" si="72"/>
        <v>QoQ</v>
      </c>
      <c r="AG26" s="39" t="str">
        <f t="shared" si="72"/>
        <v>YoY</v>
      </c>
      <c r="AH26" s="383" t="str">
        <f t="shared" si="72"/>
        <v>2Q20</v>
      </c>
      <c r="AI26" s="39" t="str">
        <f t="shared" si="72"/>
        <v>QoQ</v>
      </c>
      <c r="AJ26" s="39" t="str">
        <f t="shared" si="72"/>
        <v>YoY</v>
      </c>
      <c r="AK26" s="383" t="str">
        <f t="shared" si="72"/>
        <v>3Q20</v>
      </c>
      <c r="AL26" s="39" t="str">
        <f t="shared" si="72"/>
        <v>QoQ</v>
      </c>
      <c r="AM26" s="39" t="str">
        <f t="shared" si="72"/>
        <v>YoY</v>
      </c>
      <c r="AN26" s="383" t="str">
        <f t="shared" si="72"/>
        <v>4Q20</v>
      </c>
      <c r="AO26" s="39" t="str">
        <f t="shared" si="72"/>
        <v>QoQ</v>
      </c>
      <c r="AP26" s="384" t="str">
        <f t="shared" si="72"/>
        <v>YoY</v>
      </c>
      <c r="AQ26" s="382" t="str">
        <f t="shared" si="72"/>
        <v>1Q21</v>
      </c>
      <c r="AR26" s="39" t="str">
        <f t="shared" si="72"/>
        <v>QoQ</v>
      </c>
      <c r="AS26" s="39" t="str">
        <f t="shared" si="72"/>
        <v>YoY</v>
      </c>
      <c r="AT26" s="383" t="str">
        <f t="shared" si="72"/>
        <v>2Q21</v>
      </c>
      <c r="AU26" s="39" t="str">
        <f t="shared" si="72"/>
        <v>QoQ</v>
      </c>
      <c r="AV26" s="39" t="str">
        <f t="shared" si="72"/>
        <v>YoY</v>
      </c>
      <c r="AW26" s="383" t="str">
        <f t="shared" si="72"/>
        <v>3Q21</v>
      </c>
      <c r="AX26" s="39" t="str">
        <f t="shared" si="72"/>
        <v>QoQ</v>
      </c>
      <c r="AY26" s="39" t="str">
        <f t="shared" si="72"/>
        <v>YoY</v>
      </c>
      <c r="AZ26" s="383" t="str">
        <f t="shared" si="72"/>
        <v>4Q21</v>
      </c>
      <c r="BA26" s="39" t="str">
        <f t="shared" si="72"/>
        <v>QoQ</v>
      </c>
      <c r="BB26" s="384" t="str">
        <f t="shared" si="72"/>
        <v>YoY</v>
      </c>
      <c r="BC26" s="382" t="str">
        <f t="shared" si="72"/>
        <v>1Q22</v>
      </c>
      <c r="BD26" s="39" t="str">
        <f t="shared" si="72"/>
        <v>QoQ</v>
      </c>
      <c r="BE26" s="39" t="str">
        <f t="shared" si="72"/>
        <v>YoY</v>
      </c>
      <c r="BF26" s="383" t="str">
        <f t="shared" si="72"/>
        <v>2Q22</v>
      </c>
      <c r="BG26" s="39" t="str">
        <f t="shared" si="72"/>
        <v>QoQ</v>
      </c>
      <c r="BH26" s="39" t="str">
        <f t="shared" si="72"/>
        <v>YoY</v>
      </c>
      <c r="BI26" s="383" t="str">
        <f t="shared" si="72"/>
        <v>3Q22</v>
      </c>
      <c r="BJ26" s="39" t="str">
        <f t="shared" si="72"/>
        <v>QoQ</v>
      </c>
      <c r="BK26" s="39" t="str">
        <f t="shared" si="72"/>
        <v>YoY</v>
      </c>
      <c r="BL26" s="383" t="str">
        <f t="shared" si="72"/>
        <v>4Q22</v>
      </c>
      <c r="BM26" s="39" t="str">
        <f t="shared" si="72"/>
        <v>QoQ</v>
      </c>
      <c r="BN26" s="384" t="str">
        <f t="shared" si="72"/>
        <v>YoY</v>
      </c>
      <c r="BO26" s="382" t="str">
        <f t="shared" si="72"/>
        <v>1Q23</v>
      </c>
      <c r="BP26" s="39" t="str">
        <f t="shared" ref="BP26:CA26" si="73">BP3</f>
        <v>QoQ</v>
      </c>
      <c r="BQ26" s="39" t="str">
        <f t="shared" si="73"/>
        <v>YoY</v>
      </c>
      <c r="BR26" s="383" t="str">
        <f t="shared" si="73"/>
        <v>2Q23</v>
      </c>
      <c r="BS26" s="39" t="str">
        <f t="shared" si="73"/>
        <v>QoQ</v>
      </c>
      <c r="BT26" s="39" t="str">
        <f t="shared" si="73"/>
        <v>YoY</v>
      </c>
      <c r="BU26" s="383" t="str">
        <f t="shared" si="73"/>
        <v>3Q23</v>
      </c>
      <c r="BV26" s="39" t="str">
        <f t="shared" si="73"/>
        <v>QoQ</v>
      </c>
      <c r="BW26" s="39" t="str">
        <f t="shared" si="73"/>
        <v>YoY</v>
      </c>
      <c r="BX26" s="383" t="str">
        <f t="shared" si="73"/>
        <v>4Q23</v>
      </c>
      <c r="BY26" s="39" t="str">
        <f t="shared" si="73"/>
        <v>QoQ</v>
      </c>
      <c r="BZ26" s="384" t="str">
        <f t="shared" si="73"/>
        <v>YoY</v>
      </c>
      <c r="CA26" s="382" t="str">
        <f t="shared" si="73"/>
        <v>1Q24</v>
      </c>
      <c r="CB26" s="39" t="str">
        <f t="shared" ref="CB26:CC26" si="74">CB3</f>
        <v>QoQ</v>
      </c>
      <c r="CC26" s="39" t="str">
        <f t="shared" si="74"/>
        <v>YoY</v>
      </c>
    </row>
    <row r="27" spans="1:83" s="297" customFormat="1" ht="16.25" customHeight="1">
      <c r="A27" s="490" t="s">
        <v>342</v>
      </c>
      <c r="B27" s="491" t="s">
        <v>35</v>
      </c>
      <c r="C27" s="492">
        <v>5.87</v>
      </c>
      <c r="D27" s="493">
        <v>5.78</v>
      </c>
      <c r="E27" s="493">
        <v>4.45</v>
      </c>
      <c r="F27" s="494">
        <v>4.8009999999999975</v>
      </c>
      <c r="G27" s="495">
        <v>5.47</v>
      </c>
      <c r="H27" s="398">
        <f t="shared" ref="H27:H38" si="75">G27/F27-1</f>
        <v>0.13934596958966927</v>
      </c>
      <c r="I27" s="496">
        <f t="shared" ref="I27:I38" si="76">G27/C27-1</f>
        <v>-6.8143100511073307E-2</v>
      </c>
      <c r="J27" s="497">
        <v>6.28</v>
      </c>
      <c r="K27" s="398">
        <f t="shared" ref="K27:K38" si="77">J27/G27-1</f>
        <v>0.14808043875685573</v>
      </c>
      <c r="L27" s="496">
        <f t="shared" ref="L27:L38" si="78">J27/D27-1</f>
        <v>8.6505190311418678E-2</v>
      </c>
      <c r="M27" s="497">
        <v>5.56</v>
      </c>
      <c r="N27" s="398">
        <f t="shared" ref="N27:N38" si="79">M27/J27-1</f>
        <v>-0.11464968152866251</v>
      </c>
      <c r="O27" s="496">
        <f t="shared" ref="O27:O38" si="80">M27/E27-1</f>
        <v>0.24943820224719082</v>
      </c>
      <c r="P27" s="497">
        <v>7.7550000000000017</v>
      </c>
      <c r="Q27" s="398">
        <f t="shared" ref="Q27:Q38" si="81">P27/M27-1</f>
        <v>0.39478417266187082</v>
      </c>
      <c r="R27" s="498">
        <f t="shared" ref="R27:R38" si="82">P27/F27-1</f>
        <v>0.61528848156634153</v>
      </c>
      <c r="S27" s="495">
        <v>7.02</v>
      </c>
      <c r="T27" s="398">
        <f t="shared" ref="T27:T38" si="83">S27/P27-1</f>
        <v>-9.4777562862669473E-2</v>
      </c>
      <c r="U27" s="496">
        <f t="shared" ref="U27:U38" si="84">S27/G27-1</f>
        <v>0.28336380255941496</v>
      </c>
      <c r="V27" s="497">
        <v>10.39</v>
      </c>
      <c r="W27" s="398">
        <f t="shared" ref="W27:W38" si="85">V27/S27-1</f>
        <v>0.48005698005698028</v>
      </c>
      <c r="X27" s="496">
        <f t="shared" ref="X27:X38" si="86">V27/J27-1</f>
        <v>0.65445859872611467</v>
      </c>
      <c r="Y27" s="497">
        <v>9.0876030000000014</v>
      </c>
      <c r="Z27" s="398">
        <f t="shared" ref="Z27:Z38" si="87">Y27/V27-1</f>
        <v>-0.12535101058710285</v>
      </c>
      <c r="AA27" s="496">
        <f t="shared" ref="AA27:AA38" si="88">Y27/M27-1</f>
        <v>0.63446097122302203</v>
      </c>
      <c r="AB27" s="497">
        <v>10.284396999999995</v>
      </c>
      <c r="AC27" s="398">
        <f t="shared" ref="AC27:AC38" si="89">AB27/Y27-1</f>
        <v>0.13169523360560453</v>
      </c>
      <c r="AD27" s="498">
        <f t="shared" ref="AD27:AD38" si="90">AB27/P27-1</f>
        <v>0.32616337846550514</v>
      </c>
      <c r="AE27" s="495">
        <v>9.2010000000000005</v>
      </c>
      <c r="AF27" s="398">
        <f t="shared" ref="AF27:AF38" si="91">AE27/AB27-1</f>
        <v>-0.1053437552050932</v>
      </c>
      <c r="AG27" s="496">
        <f t="shared" ref="AG27:AG38" si="92">AE27/S27-1</f>
        <v>0.31068376068376091</v>
      </c>
      <c r="AH27" s="497">
        <v>5.8106259999999992</v>
      </c>
      <c r="AI27" s="398">
        <f t="shared" ref="AI27:AI43" si="93">AH27/AE27-1</f>
        <v>-0.36847886099337046</v>
      </c>
      <c r="AJ27" s="496">
        <f t="shared" ref="AJ27:AJ38" si="94">AH27/V27-1</f>
        <v>-0.44074821944177101</v>
      </c>
      <c r="AK27" s="497">
        <v>8.1809920000000016</v>
      </c>
      <c r="AL27" s="398">
        <f t="shared" ref="AL27:AL43" si="95">AK27/AH27-1</f>
        <v>0.40793642543849873</v>
      </c>
      <c r="AM27" s="496">
        <f t="shared" ref="AM27:AM38" si="96">AK27/Y27-1</f>
        <v>-9.97634909887678E-2</v>
      </c>
      <c r="AN27" s="497">
        <v>9.7433820000000004</v>
      </c>
      <c r="AO27" s="398">
        <f t="shared" ref="AO27:AO43" si="97">AN27/AK27-1</f>
        <v>0.19097806231811476</v>
      </c>
      <c r="AP27" s="498">
        <f t="shared" ref="AP27:AP38" si="98">AN27/AB27-1</f>
        <v>-5.2605417702174972E-2</v>
      </c>
      <c r="AQ27" s="495">
        <v>9.207414</v>
      </c>
      <c r="AR27" s="398">
        <f t="shared" ref="AR27:AR38" si="99">AQ27/AN27-1</f>
        <v>-5.5008414942573358E-2</v>
      </c>
      <c r="AS27" s="496">
        <f t="shared" ref="AS27:AS38" si="100">AQ27/AE27-1</f>
        <v>6.9709814150620275E-4</v>
      </c>
      <c r="AT27" s="497">
        <v>16.788585999999999</v>
      </c>
      <c r="AU27" s="398">
        <f t="shared" ref="AU27:AU43" si="101">AT27/AQ27-1</f>
        <v>0.82337690039787481</v>
      </c>
      <c r="AV27" s="496">
        <f t="shared" ref="AV27:AV38" si="102">AT27/AH27-1</f>
        <v>1.8892904138039519</v>
      </c>
      <c r="AW27" s="497">
        <v>10.722381</v>
      </c>
      <c r="AX27" s="398">
        <f t="shared" ref="AX27:AX43" si="103">AW27/AT27-1</f>
        <v>-0.36132911967690418</v>
      </c>
      <c r="AY27" s="496">
        <f t="shared" ref="AY27:AY38" si="104">AW27/AK27-1</f>
        <v>0.31064557941139626</v>
      </c>
      <c r="AZ27" s="497">
        <v>10.171329000000002</v>
      </c>
      <c r="BA27" s="398">
        <f t="shared" ref="BA27:BA43" si="105">AZ27/AW27-1</f>
        <v>-5.1392689739340414E-2</v>
      </c>
      <c r="BB27" s="498">
        <f t="shared" ref="BB27:BB38" si="106">AZ27/AN27-1</f>
        <v>4.3921812775071567E-2</v>
      </c>
      <c r="BC27" s="495">
        <v>20.5</v>
      </c>
      <c r="BD27" s="398">
        <f t="shared" ref="BD27:BD38" si="107">BC27/AZ27-1</f>
        <v>1.015469168286661</v>
      </c>
      <c r="BE27" s="496">
        <f t="shared" ref="BE27:BE38" si="108">BC27/AQ27-1</f>
        <v>1.2264666278718432</v>
      </c>
      <c r="BF27" s="497">
        <v>17.100000000000001</v>
      </c>
      <c r="BG27" s="398">
        <f t="shared" ref="BG27:BG43" si="109">BF27/BC27-1</f>
        <v>-0.16585365853658529</v>
      </c>
      <c r="BH27" s="496">
        <f t="shared" ref="BH27:BH38" si="110">BF27/AT27-1</f>
        <v>1.8549149999886883E-2</v>
      </c>
      <c r="BI27" s="497">
        <v>15.5</v>
      </c>
      <c r="BJ27" s="398">
        <f t="shared" ref="BJ27:BJ43" si="111">BI27/BF27-1</f>
        <v>-9.356725146198841E-2</v>
      </c>
      <c r="BK27" s="496">
        <f t="shared" ref="BK27:BK38" si="112">BI27/AW27-1</f>
        <v>0.44557444843640592</v>
      </c>
      <c r="BL27" s="497">
        <v>21.042000000000002</v>
      </c>
      <c r="BM27" s="398">
        <f t="shared" ref="BM27:BM43" si="113">BL27/BI27-1</f>
        <v>0.35754838709677439</v>
      </c>
      <c r="BN27" s="498">
        <f t="shared" ref="BN27:BN38" si="114">BL27/AZ27-1</f>
        <v>1.0687562067847769</v>
      </c>
      <c r="BO27" s="495">
        <v>18.351500000000001</v>
      </c>
      <c r="BP27" s="398">
        <f t="shared" ref="BP27:BP43" si="115">BO27/BL27-1</f>
        <v>-0.12786332097709341</v>
      </c>
      <c r="BQ27" s="496">
        <f t="shared" ref="BQ27:BQ43" si="116">BO27/BC27-1</f>
        <v>-0.10480487804878047</v>
      </c>
      <c r="BR27" s="497">
        <v>21.957000000000001</v>
      </c>
      <c r="BS27" s="398">
        <f t="shared" ref="BS27:BS43" si="117">BR27/BO27-1</f>
        <v>0.19646895349154025</v>
      </c>
      <c r="BT27" s="496">
        <f t="shared" ref="BT27:BT43" si="118">BR27/BF27-1</f>
        <v>0.28403508771929808</v>
      </c>
      <c r="BU27" s="497">
        <v>25.825000000000003</v>
      </c>
      <c r="BV27" s="398">
        <f t="shared" ref="BV27:BV43" si="119">BU27/BR27-1</f>
        <v>0.17616249943070561</v>
      </c>
      <c r="BW27" s="496">
        <f t="shared" ref="BW27:BW43" si="120">BU27/BI27-1</f>
        <v>0.66612903225806464</v>
      </c>
      <c r="BX27" s="497">
        <f>BX28+BX29</f>
        <v>23.844000000000001</v>
      </c>
      <c r="BY27" s="398">
        <f>BX27/BU27-1</f>
        <v>-7.6708615682478221E-2</v>
      </c>
      <c r="BZ27" s="498">
        <f t="shared" ref="BZ27:BZ38" si="121">BX27/BL27-1</f>
        <v>0.13316224693470202</v>
      </c>
      <c r="CA27" s="495">
        <f>CA28+CA29</f>
        <v>20.800999999999998</v>
      </c>
      <c r="CB27" s="398">
        <f t="shared" ref="CB27:CB43" si="122">CA27/BX27-1</f>
        <v>-0.12762120449589009</v>
      </c>
      <c r="CC27" s="496">
        <f t="shared" ref="CC27:CC43" si="123">CA27/BO27-1</f>
        <v>0.13347682750728795</v>
      </c>
    </row>
    <row r="28" spans="1:83" s="510" customFormat="1" ht="16.25" customHeight="1" outlineLevel="1">
      <c r="A28" s="499" t="s">
        <v>343</v>
      </c>
      <c r="B28" s="500" t="s">
        <v>418</v>
      </c>
      <c r="C28" s="501">
        <v>4.32</v>
      </c>
      <c r="D28" s="502">
        <v>3.7</v>
      </c>
      <c r="E28" s="502">
        <v>2.56</v>
      </c>
      <c r="F28" s="503">
        <v>3.22</v>
      </c>
      <c r="G28" s="504">
        <v>3.47</v>
      </c>
      <c r="H28" s="462">
        <f t="shared" si="75"/>
        <v>7.7639751552795122E-2</v>
      </c>
      <c r="I28" s="463">
        <f t="shared" si="76"/>
        <v>-0.1967592592592593</v>
      </c>
      <c r="J28" s="505">
        <v>4.26</v>
      </c>
      <c r="K28" s="462">
        <f t="shared" si="77"/>
        <v>0.22766570605187297</v>
      </c>
      <c r="L28" s="463">
        <f t="shared" si="78"/>
        <v>0.15135135135135114</v>
      </c>
      <c r="M28" s="505">
        <v>2.95</v>
      </c>
      <c r="N28" s="462">
        <f t="shared" si="79"/>
        <v>-0.30751173708920176</v>
      </c>
      <c r="O28" s="463">
        <f t="shared" si="80"/>
        <v>0.15234375</v>
      </c>
      <c r="P28" s="505">
        <v>4.1390000000000002</v>
      </c>
      <c r="Q28" s="462">
        <f t="shared" si="81"/>
        <v>0.40305084745762709</v>
      </c>
      <c r="R28" s="465">
        <f t="shared" si="82"/>
        <v>0.28540372670807446</v>
      </c>
      <c r="S28" s="504">
        <v>3.8519999999999999</v>
      </c>
      <c r="T28" s="462">
        <f t="shared" si="83"/>
        <v>-6.9340420391398983E-2</v>
      </c>
      <c r="U28" s="463">
        <f t="shared" si="84"/>
        <v>0.11008645533141204</v>
      </c>
      <c r="V28" s="505">
        <v>4.9309999999999992</v>
      </c>
      <c r="W28" s="462">
        <f t="shared" si="85"/>
        <v>0.28011422637590844</v>
      </c>
      <c r="X28" s="463">
        <f t="shared" si="86"/>
        <v>0.15751173708920163</v>
      </c>
      <c r="Y28" s="505">
        <v>5.0030530000000013</v>
      </c>
      <c r="Z28" s="462">
        <f t="shared" si="87"/>
        <v>1.4612249036706881E-2</v>
      </c>
      <c r="AA28" s="463">
        <f t="shared" si="88"/>
        <v>0.69595016949152577</v>
      </c>
      <c r="AB28" s="505">
        <v>5.8639469999999978</v>
      </c>
      <c r="AC28" s="462">
        <f t="shared" si="89"/>
        <v>0.17207373177937479</v>
      </c>
      <c r="AD28" s="465">
        <f t="shared" si="90"/>
        <v>0.41675453007972885</v>
      </c>
      <c r="AE28" s="504">
        <v>5.63</v>
      </c>
      <c r="AF28" s="462">
        <f t="shared" si="91"/>
        <v>-3.9895824433610616E-2</v>
      </c>
      <c r="AG28" s="463">
        <f t="shared" si="92"/>
        <v>0.46157840083073731</v>
      </c>
      <c r="AH28" s="505">
        <v>2.5627529999999998</v>
      </c>
      <c r="AI28" s="462">
        <f t="shared" si="93"/>
        <v>-0.54480408525754886</v>
      </c>
      <c r="AJ28" s="463">
        <f t="shared" si="94"/>
        <v>-0.48027722571486509</v>
      </c>
      <c r="AK28" s="505">
        <v>5.5278900000000002</v>
      </c>
      <c r="AL28" s="462">
        <f t="shared" si="95"/>
        <v>1.1570124003366695</v>
      </c>
      <c r="AM28" s="463">
        <f t="shared" si="96"/>
        <v>0.10490334601692175</v>
      </c>
      <c r="AN28" s="505">
        <v>6.8383570000000011</v>
      </c>
      <c r="AO28" s="462">
        <f t="shared" si="97"/>
        <v>0.23706459426652859</v>
      </c>
      <c r="AP28" s="465">
        <f t="shared" si="98"/>
        <v>0.16616964648555044</v>
      </c>
      <c r="AQ28" s="504">
        <v>6.2937719999999997</v>
      </c>
      <c r="AR28" s="462">
        <f t="shared" si="99"/>
        <v>-7.9636819195020303E-2</v>
      </c>
      <c r="AS28" s="463">
        <f t="shared" si="100"/>
        <v>0.11789911190053282</v>
      </c>
      <c r="AT28" s="505">
        <v>13.044847000000001</v>
      </c>
      <c r="AU28" s="462">
        <f t="shared" si="101"/>
        <v>1.0726596069892587</v>
      </c>
      <c r="AV28" s="463">
        <f t="shared" si="102"/>
        <v>4.0901694388807668</v>
      </c>
      <c r="AW28" s="505">
        <v>8.633381</v>
      </c>
      <c r="AX28" s="462">
        <f t="shared" si="103"/>
        <v>-0.33817690617605556</v>
      </c>
      <c r="AY28" s="463">
        <f t="shared" si="104"/>
        <v>0.56178596173223405</v>
      </c>
      <c r="AZ28" s="505">
        <v>8.5910000000000011</v>
      </c>
      <c r="BA28" s="462">
        <f t="shared" si="105"/>
        <v>-4.9089690354218174E-3</v>
      </c>
      <c r="BB28" s="465">
        <f t="shared" si="106"/>
        <v>0.25629592020422454</v>
      </c>
      <c r="BC28" s="504">
        <v>8.6999999999999993</v>
      </c>
      <c r="BD28" s="462">
        <f t="shared" si="107"/>
        <v>1.268769642649259E-2</v>
      </c>
      <c r="BE28" s="463">
        <f t="shared" si="108"/>
        <v>0.3823189019239972</v>
      </c>
      <c r="BF28" s="505">
        <v>9.4</v>
      </c>
      <c r="BG28" s="462">
        <f t="shared" si="109"/>
        <v>8.0459770114942764E-2</v>
      </c>
      <c r="BH28" s="463">
        <f t="shared" si="110"/>
        <v>-0.27940894975617581</v>
      </c>
      <c r="BI28" s="505">
        <v>11.5</v>
      </c>
      <c r="BJ28" s="462">
        <f t="shared" si="111"/>
        <v>0.22340425531914887</v>
      </c>
      <c r="BK28" s="463">
        <f t="shared" si="112"/>
        <v>0.33203897754541356</v>
      </c>
      <c r="BL28" s="505">
        <v>14.7</v>
      </c>
      <c r="BM28" s="462">
        <f t="shared" si="113"/>
        <v>0.27826086956521734</v>
      </c>
      <c r="BN28" s="465">
        <f t="shared" si="114"/>
        <v>0.71109300430683242</v>
      </c>
      <c r="BO28" s="504">
        <v>12.4595</v>
      </c>
      <c r="BP28" s="462">
        <f t="shared" si="115"/>
        <v>-0.15241496598639448</v>
      </c>
      <c r="BQ28" s="463">
        <f t="shared" si="116"/>
        <v>0.43212643678160934</v>
      </c>
      <c r="BR28" s="505">
        <v>16.306000000000001</v>
      </c>
      <c r="BS28" s="462">
        <f t="shared" si="117"/>
        <v>0.30872025362173439</v>
      </c>
      <c r="BT28" s="463">
        <f t="shared" si="118"/>
        <v>0.73468085106382985</v>
      </c>
      <c r="BU28" s="505">
        <v>17.78</v>
      </c>
      <c r="BV28" s="462">
        <f t="shared" si="119"/>
        <v>9.0396173187783591E-2</v>
      </c>
      <c r="BW28" s="463">
        <f t="shared" si="120"/>
        <v>0.54608695652173922</v>
      </c>
      <c r="BX28" s="505">
        <v>16.61</v>
      </c>
      <c r="BY28" s="462">
        <f t="shared" ref="BY28:BY43" si="124">BX28/BU28-1</f>
        <v>-6.5804274465691925E-2</v>
      </c>
      <c r="BZ28" s="465">
        <f t="shared" si="121"/>
        <v>0.12993197278911572</v>
      </c>
      <c r="CA28" s="504">
        <v>14.266999999999999</v>
      </c>
      <c r="CB28" s="462">
        <f t="shared" si="122"/>
        <v>-0.14105960264900663</v>
      </c>
      <c r="CC28" s="463">
        <f t="shared" si="123"/>
        <v>0.14507002688711412</v>
      </c>
    </row>
    <row r="29" spans="1:83" s="510" customFormat="1" ht="16.25" customHeight="1" outlineLevel="1">
      <c r="A29" s="499" t="s">
        <v>344</v>
      </c>
      <c r="B29" s="500" t="s">
        <v>36</v>
      </c>
      <c r="C29" s="501">
        <v>1.55</v>
      </c>
      <c r="D29" s="502">
        <v>2.08</v>
      </c>
      <c r="E29" s="502">
        <v>1.89</v>
      </c>
      <c r="F29" s="503">
        <v>1.5820000000000005</v>
      </c>
      <c r="G29" s="504">
        <v>2</v>
      </c>
      <c r="H29" s="462">
        <f t="shared" si="75"/>
        <v>0.26422250316055584</v>
      </c>
      <c r="I29" s="463">
        <f t="shared" si="76"/>
        <v>0.29032258064516125</v>
      </c>
      <c r="J29" s="505">
        <v>2.02</v>
      </c>
      <c r="K29" s="462">
        <f t="shared" si="77"/>
        <v>1.0000000000000009E-2</v>
      </c>
      <c r="L29" s="463">
        <f t="shared" si="78"/>
        <v>-2.8846153846153855E-2</v>
      </c>
      <c r="M29" s="505">
        <v>2.61</v>
      </c>
      <c r="N29" s="462">
        <f t="shared" si="79"/>
        <v>0.29207920792079212</v>
      </c>
      <c r="O29" s="463">
        <f t="shared" si="80"/>
        <v>0.38095238095238093</v>
      </c>
      <c r="P29" s="505">
        <v>3.616000000000001</v>
      </c>
      <c r="Q29" s="462">
        <f t="shared" si="81"/>
        <v>0.38544061302682042</v>
      </c>
      <c r="R29" s="465">
        <f t="shared" si="82"/>
        <v>1.2857142857142856</v>
      </c>
      <c r="S29" s="504">
        <v>3.1680000000000001</v>
      </c>
      <c r="T29" s="462">
        <f t="shared" si="83"/>
        <v>-0.12389380530973471</v>
      </c>
      <c r="U29" s="463">
        <f t="shared" si="84"/>
        <v>0.58400000000000007</v>
      </c>
      <c r="V29" s="505">
        <v>5.4590000000000005</v>
      </c>
      <c r="W29" s="462">
        <f t="shared" si="85"/>
        <v>0.72316919191919204</v>
      </c>
      <c r="X29" s="463">
        <f t="shared" si="86"/>
        <v>1.7024752475247529</v>
      </c>
      <c r="Y29" s="505">
        <v>4.0845500000000001</v>
      </c>
      <c r="Z29" s="462">
        <f t="shared" si="87"/>
        <v>-0.25177688221285954</v>
      </c>
      <c r="AA29" s="463">
        <f t="shared" si="88"/>
        <v>0.56496168582375494</v>
      </c>
      <c r="AB29" s="505">
        <v>4.4214499999999983</v>
      </c>
      <c r="AC29" s="462">
        <f t="shared" si="89"/>
        <v>8.2481546314771004E-2</v>
      </c>
      <c r="AD29" s="465">
        <f t="shared" si="90"/>
        <v>0.2227461283185832</v>
      </c>
      <c r="AE29" s="504">
        <v>3.5710000000000002</v>
      </c>
      <c r="AF29" s="462">
        <f t="shared" si="91"/>
        <v>-0.19234640219837351</v>
      </c>
      <c r="AG29" s="463">
        <f t="shared" si="92"/>
        <v>0.12720959595959602</v>
      </c>
      <c r="AH29" s="505">
        <v>3.2478729999999998</v>
      </c>
      <c r="AI29" s="462">
        <f t="shared" si="93"/>
        <v>-9.0486418370204547E-2</v>
      </c>
      <c r="AJ29" s="463">
        <f t="shared" si="94"/>
        <v>-0.40504249862612207</v>
      </c>
      <c r="AK29" s="505">
        <v>2.653102000000001</v>
      </c>
      <c r="AL29" s="462">
        <f t="shared" si="95"/>
        <v>-0.18312631066547214</v>
      </c>
      <c r="AM29" s="463">
        <f t="shared" si="96"/>
        <v>-0.35045427280850994</v>
      </c>
      <c r="AN29" s="505">
        <v>2.9050249999999997</v>
      </c>
      <c r="AO29" s="462">
        <f t="shared" si="97"/>
        <v>9.49541329357102E-2</v>
      </c>
      <c r="AP29" s="465">
        <f t="shared" si="98"/>
        <v>-0.34297006638093819</v>
      </c>
      <c r="AQ29" s="504">
        <v>2.9136419999999998</v>
      </c>
      <c r="AR29" s="462">
        <f t="shared" si="99"/>
        <v>2.9662395332226144E-3</v>
      </c>
      <c r="AS29" s="463">
        <f t="shared" si="100"/>
        <v>-0.18408232987958562</v>
      </c>
      <c r="AT29" s="505">
        <v>3.7440289999999998</v>
      </c>
      <c r="AU29" s="462">
        <f t="shared" si="101"/>
        <v>0.28499966708332725</v>
      </c>
      <c r="AV29" s="463">
        <f t="shared" si="102"/>
        <v>0.15276336236053578</v>
      </c>
      <c r="AW29" s="505">
        <v>2.089</v>
      </c>
      <c r="AX29" s="462">
        <f t="shared" si="103"/>
        <v>-0.44204492005804441</v>
      </c>
      <c r="AY29" s="463">
        <f t="shared" si="104"/>
        <v>-0.21261979373578577</v>
      </c>
      <c r="AZ29" s="505">
        <v>1.5803290000000003</v>
      </c>
      <c r="BA29" s="462">
        <f t="shared" si="105"/>
        <v>-0.24349976065102907</v>
      </c>
      <c r="BB29" s="465">
        <f t="shared" si="106"/>
        <v>-0.45600158346313702</v>
      </c>
      <c r="BC29" s="504">
        <v>11.8</v>
      </c>
      <c r="BD29" s="462">
        <f t="shared" si="107"/>
        <v>6.4667996347595968</v>
      </c>
      <c r="BE29" s="463">
        <f t="shared" si="108"/>
        <v>3.0499141624125414</v>
      </c>
      <c r="BF29" s="505">
        <v>7.8</v>
      </c>
      <c r="BG29" s="462">
        <f t="shared" si="109"/>
        <v>-0.33898305084745772</v>
      </c>
      <c r="BH29" s="463">
        <f t="shared" si="110"/>
        <v>1.0833171965281254</v>
      </c>
      <c r="BI29" s="505">
        <v>4</v>
      </c>
      <c r="BJ29" s="462">
        <f t="shared" si="111"/>
        <v>-0.48717948717948711</v>
      </c>
      <c r="BK29" s="463">
        <f t="shared" si="112"/>
        <v>0.9147917663954046</v>
      </c>
      <c r="BL29" s="505">
        <v>6.3420000000000023</v>
      </c>
      <c r="BM29" s="462">
        <f t="shared" si="113"/>
        <v>0.58550000000000058</v>
      </c>
      <c r="BN29" s="465">
        <f t="shared" si="114"/>
        <v>3.0130884138682523</v>
      </c>
      <c r="BO29" s="504">
        <v>5.8920000000000003</v>
      </c>
      <c r="BP29" s="462">
        <f t="shared" si="115"/>
        <v>-7.0955534531693787E-2</v>
      </c>
      <c r="BQ29" s="463">
        <f t="shared" si="116"/>
        <v>-0.5006779661016949</v>
      </c>
      <c r="BR29" s="505">
        <v>5.6509999999999998</v>
      </c>
      <c r="BS29" s="462">
        <f t="shared" si="117"/>
        <v>-4.0902919212491562E-2</v>
      </c>
      <c r="BT29" s="463">
        <f t="shared" si="118"/>
        <v>-0.27551282051282056</v>
      </c>
      <c r="BU29" s="505">
        <v>8.0449999999999999</v>
      </c>
      <c r="BV29" s="462">
        <f t="shared" si="119"/>
        <v>0.42364183330384009</v>
      </c>
      <c r="BW29" s="463">
        <f t="shared" si="120"/>
        <v>1.01125</v>
      </c>
      <c r="BX29" s="505">
        <v>7.234</v>
      </c>
      <c r="BY29" s="462">
        <f t="shared" si="124"/>
        <v>-0.10080795525170916</v>
      </c>
      <c r="BZ29" s="465">
        <f t="shared" si="121"/>
        <v>0.14064963733837854</v>
      </c>
      <c r="CA29" s="504">
        <v>6.5339999999999998</v>
      </c>
      <c r="CB29" s="462">
        <f t="shared" si="122"/>
        <v>-9.6765275089853442E-2</v>
      </c>
      <c r="CC29" s="463">
        <f t="shared" si="123"/>
        <v>0.1089613034623218</v>
      </c>
    </row>
    <row r="30" spans="1:83" s="297" customFormat="1" ht="16.25" customHeight="1">
      <c r="A30" s="490" t="s">
        <v>345</v>
      </c>
      <c r="B30" s="491" t="s">
        <v>37</v>
      </c>
      <c r="C30" s="492">
        <v>0.62</v>
      </c>
      <c r="D30" s="493">
        <v>1.01</v>
      </c>
      <c r="E30" s="493">
        <v>1.1499999999999999</v>
      </c>
      <c r="F30" s="494">
        <v>1.0980000000000003</v>
      </c>
      <c r="G30" s="495">
        <v>1</v>
      </c>
      <c r="H30" s="398">
        <f t="shared" si="75"/>
        <v>-8.9253187613843599E-2</v>
      </c>
      <c r="I30" s="496">
        <f t="shared" si="76"/>
        <v>0.61290322580645173</v>
      </c>
      <c r="J30" s="497">
        <v>1.17</v>
      </c>
      <c r="K30" s="398">
        <f t="shared" si="77"/>
        <v>0.16999999999999993</v>
      </c>
      <c r="L30" s="496">
        <f t="shared" si="78"/>
        <v>0.15841584158415833</v>
      </c>
      <c r="M30" s="497">
        <v>1.46</v>
      </c>
      <c r="N30" s="398">
        <f t="shared" si="79"/>
        <v>0.24786324786324787</v>
      </c>
      <c r="O30" s="496">
        <f t="shared" si="80"/>
        <v>0.26956521739130435</v>
      </c>
      <c r="P30" s="497">
        <v>1.7380000000000004</v>
      </c>
      <c r="Q30" s="398">
        <f t="shared" si="81"/>
        <v>0.19041095890410986</v>
      </c>
      <c r="R30" s="498">
        <f t="shared" si="82"/>
        <v>0.58287795992714031</v>
      </c>
      <c r="S30" s="495">
        <v>2.0009999999999999</v>
      </c>
      <c r="T30" s="398">
        <f t="shared" si="83"/>
        <v>0.15132336018411929</v>
      </c>
      <c r="U30" s="496">
        <f t="shared" si="84"/>
        <v>1.0009999999999999</v>
      </c>
      <c r="V30" s="497">
        <v>1.9289999999999998</v>
      </c>
      <c r="W30" s="398">
        <f t="shared" si="85"/>
        <v>-3.5982008995502301E-2</v>
      </c>
      <c r="X30" s="496">
        <f t="shared" si="86"/>
        <v>0.64871794871794863</v>
      </c>
      <c r="Y30" s="497">
        <v>1.1307049999999998</v>
      </c>
      <c r="Z30" s="398">
        <f t="shared" si="87"/>
        <v>-0.41383877656817003</v>
      </c>
      <c r="AA30" s="496">
        <f t="shared" si="88"/>
        <v>-0.22554452054794527</v>
      </c>
      <c r="AB30" s="497">
        <v>1.5242950000000004</v>
      </c>
      <c r="AC30" s="398">
        <f t="shared" si="89"/>
        <v>0.3480925617203432</v>
      </c>
      <c r="AD30" s="498">
        <f t="shared" si="90"/>
        <v>-0.12296029919447637</v>
      </c>
      <c r="AE30" s="495">
        <v>1.415</v>
      </c>
      <c r="AF30" s="398">
        <f t="shared" si="91"/>
        <v>-7.1701999940956496E-2</v>
      </c>
      <c r="AG30" s="496">
        <f t="shared" si="92"/>
        <v>-0.29285357321339323</v>
      </c>
      <c r="AH30" s="497">
        <v>0.74102899999999994</v>
      </c>
      <c r="AI30" s="398">
        <f t="shared" si="93"/>
        <v>-0.476304593639576</v>
      </c>
      <c r="AJ30" s="496">
        <f t="shared" si="94"/>
        <v>-0.61584810782789012</v>
      </c>
      <c r="AK30" s="497">
        <v>1.1777700000000002</v>
      </c>
      <c r="AL30" s="398">
        <f t="shared" si="95"/>
        <v>0.58937099627679923</v>
      </c>
      <c r="AM30" s="496">
        <f t="shared" si="96"/>
        <v>4.1624473226880898E-2</v>
      </c>
      <c r="AN30" s="497">
        <v>1.0562009999999999</v>
      </c>
      <c r="AO30" s="398">
        <f t="shared" si="97"/>
        <v>-0.10321964390330896</v>
      </c>
      <c r="AP30" s="498">
        <f t="shared" si="98"/>
        <v>-0.30708885091140514</v>
      </c>
      <c r="AQ30" s="495">
        <v>1.788149</v>
      </c>
      <c r="AR30" s="398">
        <f t="shared" si="99"/>
        <v>0.69300066938016536</v>
      </c>
      <c r="AS30" s="496">
        <f t="shared" si="100"/>
        <v>0.26370954063604235</v>
      </c>
      <c r="AT30" s="497">
        <v>1.4928510000000002</v>
      </c>
      <c r="AU30" s="398">
        <f t="shared" si="101"/>
        <v>-0.16514171917440879</v>
      </c>
      <c r="AV30" s="496">
        <f t="shared" si="102"/>
        <v>1.0145648820761406</v>
      </c>
      <c r="AW30" s="497">
        <v>1.9449350000000001</v>
      </c>
      <c r="AX30" s="398">
        <f t="shared" si="103"/>
        <v>0.30283263366538238</v>
      </c>
      <c r="AY30" s="496">
        <f t="shared" si="104"/>
        <v>0.65137081093931726</v>
      </c>
      <c r="AZ30" s="497">
        <v>2.0170000000000003</v>
      </c>
      <c r="BA30" s="398">
        <f t="shared" si="105"/>
        <v>3.7052652145187492E-2</v>
      </c>
      <c r="BB30" s="498">
        <f t="shared" si="106"/>
        <v>0.90967438962848979</v>
      </c>
      <c r="BC30" s="495">
        <v>2</v>
      </c>
      <c r="BD30" s="398">
        <f t="shared" si="107"/>
        <v>-8.4283589489342337E-3</v>
      </c>
      <c r="BE30" s="496">
        <f t="shared" si="108"/>
        <v>0.11847502640999164</v>
      </c>
      <c r="BF30" s="497">
        <v>2.2999999999999998</v>
      </c>
      <c r="BG30" s="398">
        <f t="shared" si="109"/>
        <v>0.14999999999999991</v>
      </c>
      <c r="BH30" s="496">
        <f t="shared" si="110"/>
        <v>0.54067619608386885</v>
      </c>
      <c r="BI30" s="497">
        <v>1.5</v>
      </c>
      <c r="BJ30" s="398">
        <f t="shared" si="111"/>
        <v>-0.34782608695652173</v>
      </c>
      <c r="BK30" s="496">
        <f t="shared" si="112"/>
        <v>-0.22876599989202728</v>
      </c>
      <c r="BL30" s="497">
        <v>2.0430000000000001</v>
      </c>
      <c r="BM30" s="398">
        <f t="shared" si="113"/>
        <v>0.3620000000000001</v>
      </c>
      <c r="BN30" s="498">
        <f t="shared" si="114"/>
        <v>1.2890431333663743E-2</v>
      </c>
      <c r="BO30" s="495">
        <v>1.1678999999999999</v>
      </c>
      <c r="BP30" s="398">
        <f t="shared" si="115"/>
        <v>-0.42834067547723942</v>
      </c>
      <c r="BQ30" s="496">
        <f t="shared" si="116"/>
        <v>-0.41605000000000003</v>
      </c>
      <c r="BR30" s="497">
        <v>1.532</v>
      </c>
      <c r="BS30" s="398">
        <f t="shared" si="117"/>
        <v>0.31175614350543723</v>
      </c>
      <c r="BT30" s="496">
        <f t="shared" si="118"/>
        <v>-0.33391304347826078</v>
      </c>
      <c r="BU30" s="497">
        <v>0.88100000000000001</v>
      </c>
      <c r="BV30" s="398">
        <f t="shared" si="119"/>
        <v>-0.42493472584856395</v>
      </c>
      <c r="BW30" s="496">
        <f t="shared" si="120"/>
        <v>-0.41266666666666663</v>
      </c>
      <c r="BX30" s="497">
        <f>BX31+BX32</f>
        <v>1.5119999999999998</v>
      </c>
      <c r="BY30" s="398">
        <f t="shared" si="124"/>
        <v>0.71623155505107805</v>
      </c>
      <c r="BZ30" s="498">
        <f t="shared" si="121"/>
        <v>-0.25991189427312789</v>
      </c>
      <c r="CA30" s="495">
        <f>CA31+CA32</f>
        <v>1.4100000000000001</v>
      </c>
      <c r="CB30" s="398">
        <f t="shared" si="122"/>
        <v>-6.7460317460317221E-2</v>
      </c>
      <c r="CC30" s="496">
        <f t="shared" si="123"/>
        <v>0.20729514513228886</v>
      </c>
    </row>
    <row r="31" spans="1:83" s="510" customFormat="1" ht="16.25" customHeight="1" outlineLevel="1">
      <c r="A31" s="499" t="s">
        <v>343</v>
      </c>
      <c r="B31" s="500" t="s">
        <v>418</v>
      </c>
      <c r="C31" s="501">
        <v>0.56999999999999995</v>
      </c>
      <c r="D31" s="502">
        <v>0.91</v>
      </c>
      <c r="E31" s="502">
        <v>0.69</v>
      </c>
      <c r="F31" s="503">
        <v>0.83400000000000007</v>
      </c>
      <c r="G31" s="504">
        <v>0.63</v>
      </c>
      <c r="H31" s="462">
        <f t="shared" si="75"/>
        <v>-0.24460431654676262</v>
      </c>
      <c r="I31" s="463">
        <f t="shared" si="76"/>
        <v>0.10526315789473695</v>
      </c>
      <c r="J31" s="505">
        <v>0.76</v>
      </c>
      <c r="K31" s="462">
        <f t="shared" si="77"/>
        <v>0.20634920634920628</v>
      </c>
      <c r="L31" s="463">
        <f t="shared" si="78"/>
        <v>-0.1648351648351648</v>
      </c>
      <c r="M31" s="505">
        <v>1.1100000000000001</v>
      </c>
      <c r="N31" s="462">
        <f t="shared" si="79"/>
        <v>0.46052631578947389</v>
      </c>
      <c r="O31" s="463">
        <f t="shared" si="80"/>
        <v>0.6086956521739133</v>
      </c>
      <c r="P31" s="505">
        <v>1.4360000000000002</v>
      </c>
      <c r="Q31" s="462">
        <f t="shared" si="81"/>
        <v>0.2936936936936938</v>
      </c>
      <c r="R31" s="465">
        <f t="shared" si="82"/>
        <v>0.72182254196642681</v>
      </c>
      <c r="S31" s="504">
        <v>1.7</v>
      </c>
      <c r="T31" s="462">
        <f t="shared" si="83"/>
        <v>0.18384401114206117</v>
      </c>
      <c r="U31" s="463">
        <f t="shared" si="84"/>
        <v>1.6984126984126982</v>
      </c>
      <c r="V31" s="505">
        <v>1.5559999999999998</v>
      </c>
      <c r="W31" s="462">
        <f t="shared" si="85"/>
        <v>-8.4705882352941297E-2</v>
      </c>
      <c r="X31" s="463">
        <f t="shared" si="86"/>
        <v>1.0473684210526315</v>
      </c>
      <c r="Y31" s="505">
        <v>0.87579599999999957</v>
      </c>
      <c r="Z31" s="462">
        <f t="shared" si="87"/>
        <v>-0.43714910025706966</v>
      </c>
      <c r="AA31" s="463">
        <f t="shared" si="88"/>
        <v>-0.21099459459459502</v>
      </c>
      <c r="AB31" s="505">
        <v>1.2802040000000006</v>
      </c>
      <c r="AC31" s="462">
        <f t="shared" si="89"/>
        <v>0.46176050130395807</v>
      </c>
      <c r="AD31" s="465">
        <f t="shared" si="90"/>
        <v>-0.10849303621169892</v>
      </c>
      <c r="AE31" s="504">
        <v>1.292</v>
      </c>
      <c r="AF31" s="462">
        <f t="shared" si="91"/>
        <v>9.214156493808412E-3</v>
      </c>
      <c r="AG31" s="463">
        <f t="shared" si="92"/>
        <v>-0.24</v>
      </c>
      <c r="AH31" s="505">
        <v>0.40275599999999989</v>
      </c>
      <c r="AI31" s="462">
        <f t="shared" si="93"/>
        <v>-0.68826934984520127</v>
      </c>
      <c r="AJ31" s="463">
        <f t="shared" si="94"/>
        <v>-0.74115938303341911</v>
      </c>
      <c r="AK31" s="505">
        <v>0.88955200000000012</v>
      </c>
      <c r="AL31" s="462">
        <f t="shared" si="95"/>
        <v>1.2086623166383625</v>
      </c>
      <c r="AM31" s="463">
        <f t="shared" si="96"/>
        <v>1.5706854107578216E-2</v>
      </c>
      <c r="AN31" s="505">
        <v>0.973692</v>
      </c>
      <c r="AO31" s="462">
        <f t="shared" si="97"/>
        <v>9.4586938144144428E-2</v>
      </c>
      <c r="AP31" s="465">
        <f t="shared" si="98"/>
        <v>-0.23942434174553462</v>
      </c>
      <c r="AQ31" s="504">
        <v>1.6153310000000001</v>
      </c>
      <c r="AR31" s="462">
        <f t="shared" si="99"/>
        <v>0.65897532279201232</v>
      </c>
      <c r="AS31" s="463">
        <f t="shared" si="100"/>
        <v>0.25025619195046445</v>
      </c>
      <c r="AT31" s="505">
        <v>1.1492799999999999</v>
      </c>
      <c r="AU31" s="462">
        <f t="shared" si="101"/>
        <v>-0.28851733793259726</v>
      </c>
      <c r="AV31" s="463">
        <f t="shared" si="102"/>
        <v>1.8535391154942449</v>
      </c>
      <c r="AW31" s="505">
        <v>1.802389</v>
      </c>
      <c r="AX31" s="462">
        <f t="shared" si="103"/>
        <v>0.56827666016984568</v>
      </c>
      <c r="AY31" s="463">
        <f t="shared" si="104"/>
        <v>1.0261760976311667</v>
      </c>
      <c r="AZ31" s="505">
        <v>1.8540000000000003</v>
      </c>
      <c r="BA31" s="462">
        <f t="shared" si="105"/>
        <v>2.8634773070630226E-2</v>
      </c>
      <c r="BB31" s="465">
        <f t="shared" si="106"/>
        <v>0.90409287536510541</v>
      </c>
      <c r="BC31" s="504">
        <v>1.9</v>
      </c>
      <c r="BD31" s="462">
        <f t="shared" si="107"/>
        <v>2.4811218985975936E-2</v>
      </c>
      <c r="BE31" s="463">
        <f t="shared" si="108"/>
        <v>0.176229515808215</v>
      </c>
      <c r="BF31" s="505">
        <v>2.1</v>
      </c>
      <c r="BG31" s="462">
        <f t="shared" si="109"/>
        <v>0.10526315789473695</v>
      </c>
      <c r="BH31" s="463">
        <f t="shared" si="110"/>
        <v>0.82723096199359625</v>
      </c>
      <c r="BI31" s="505">
        <v>1.4</v>
      </c>
      <c r="BJ31" s="462">
        <f t="shared" si="111"/>
        <v>-0.33333333333333337</v>
      </c>
      <c r="BK31" s="463">
        <f t="shared" si="112"/>
        <v>-0.22325313791861812</v>
      </c>
      <c r="BL31" s="505">
        <v>1.9690000000000001</v>
      </c>
      <c r="BM31" s="462">
        <f t="shared" si="113"/>
        <v>0.40642857142857158</v>
      </c>
      <c r="BN31" s="465">
        <f t="shared" si="114"/>
        <v>6.2028047464940617E-2</v>
      </c>
      <c r="BO31" s="504">
        <v>1.0419</v>
      </c>
      <c r="BP31" s="462">
        <f t="shared" si="115"/>
        <v>-0.47084814626714067</v>
      </c>
      <c r="BQ31" s="463">
        <f t="shared" si="116"/>
        <v>-0.45163157894736838</v>
      </c>
      <c r="BR31" s="505">
        <v>1.407</v>
      </c>
      <c r="BS31" s="462">
        <f t="shared" si="117"/>
        <v>0.35041750647854886</v>
      </c>
      <c r="BT31" s="463">
        <f t="shared" si="118"/>
        <v>-0.32999999999999996</v>
      </c>
      <c r="BU31" s="505">
        <v>0.81699999999999995</v>
      </c>
      <c r="BV31" s="462">
        <f t="shared" si="119"/>
        <v>-0.41933191186922536</v>
      </c>
      <c r="BW31" s="463">
        <f t="shared" si="120"/>
        <v>-0.41642857142857148</v>
      </c>
      <c r="BX31" s="505">
        <v>1.5029999999999999</v>
      </c>
      <c r="BY31" s="462">
        <f t="shared" si="124"/>
        <v>0.83965728274173812</v>
      </c>
      <c r="BZ31" s="465">
        <f t="shared" si="121"/>
        <v>-0.23666835957338761</v>
      </c>
      <c r="CA31" s="504">
        <v>1.34</v>
      </c>
      <c r="CB31" s="462">
        <f t="shared" si="122"/>
        <v>-0.10844976713240173</v>
      </c>
      <c r="CC31" s="463">
        <f t="shared" si="123"/>
        <v>0.28611191093195121</v>
      </c>
    </row>
    <row r="32" spans="1:83" s="510" customFormat="1" ht="16.25" customHeight="1" outlineLevel="1">
      <c r="A32" s="499" t="s">
        <v>344</v>
      </c>
      <c r="B32" s="500" t="s">
        <v>36</v>
      </c>
      <c r="C32" s="501">
        <v>0.05</v>
      </c>
      <c r="D32" s="502">
        <v>0.1</v>
      </c>
      <c r="E32" s="502">
        <v>0.46</v>
      </c>
      <c r="F32" s="503">
        <v>0.25999999999999995</v>
      </c>
      <c r="G32" s="504">
        <v>0.37</v>
      </c>
      <c r="H32" s="462">
        <f t="shared" si="75"/>
        <v>0.42307692307692335</v>
      </c>
      <c r="I32" s="463">
        <f t="shared" si="76"/>
        <v>6.3999999999999995</v>
      </c>
      <c r="J32" s="505">
        <v>0.42</v>
      </c>
      <c r="K32" s="462">
        <f t="shared" si="77"/>
        <v>0.13513513513513509</v>
      </c>
      <c r="L32" s="463">
        <f t="shared" si="78"/>
        <v>3.1999999999999993</v>
      </c>
      <c r="M32" s="505">
        <v>0.35</v>
      </c>
      <c r="N32" s="462">
        <f t="shared" si="79"/>
        <v>-0.16666666666666674</v>
      </c>
      <c r="O32" s="463">
        <f t="shared" si="80"/>
        <v>-0.23913043478260876</v>
      </c>
      <c r="P32" s="505">
        <v>0.29199999999999993</v>
      </c>
      <c r="Q32" s="462">
        <f t="shared" si="81"/>
        <v>-0.16571428571428592</v>
      </c>
      <c r="R32" s="465">
        <f t="shared" si="82"/>
        <v>0.12307692307692308</v>
      </c>
      <c r="S32" s="504">
        <v>0.30099999999999999</v>
      </c>
      <c r="T32" s="462">
        <f t="shared" si="83"/>
        <v>3.0821917808219412E-2</v>
      </c>
      <c r="U32" s="463">
        <f t="shared" si="84"/>
        <v>-0.18648648648648647</v>
      </c>
      <c r="V32" s="505">
        <v>0.37300000000000005</v>
      </c>
      <c r="W32" s="462">
        <f t="shared" si="85"/>
        <v>0.2392026578073092</v>
      </c>
      <c r="X32" s="463">
        <f t="shared" si="86"/>
        <v>-0.11190476190476173</v>
      </c>
      <c r="Y32" s="505">
        <v>0.2</v>
      </c>
      <c r="Z32" s="462">
        <f t="shared" si="87"/>
        <v>-0.46380697050938346</v>
      </c>
      <c r="AA32" s="463">
        <f t="shared" si="88"/>
        <v>-0.42857142857142849</v>
      </c>
      <c r="AB32" s="505">
        <v>0.3</v>
      </c>
      <c r="AC32" s="462">
        <f t="shared" si="89"/>
        <v>0.49999999999999978</v>
      </c>
      <c r="AD32" s="465">
        <f t="shared" si="90"/>
        <v>2.7397260273972934E-2</v>
      </c>
      <c r="AE32" s="504">
        <v>0.123</v>
      </c>
      <c r="AF32" s="462">
        <f t="shared" si="91"/>
        <v>-0.59</v>
      </c>
      <c r="AG32" s="463">
        <f t="shared" si="92"/>
        <v>-0.59136212624584716</v>
      </c>
      <c r="AH32" s="505">
        <v>0.33827299999999999</v>
      </c>
      <c r="AI32" s="462">
        <f t="shared" si="93"/>
        <v>1.7501869918699184</v>
      </c>
      <c r="AJ32" s="463">
        <f t="shared" si="94"/>
        <v>-9.3101876675603323E-2</v>
      </c>
      <c r="AK32" s="505">
        <v>0.28821800000000003</v>
      </c>
      <c r="AL32" s="462">
        <f t="shared" si="95"/>
        <v>-0.14797219996866429</v>
      </c>
      <c r="AM32" s="463">
        <f t="shared" si="96"/>
        <v>0.44108999999999998</v>
      </c>
      <c r="AN32" s="505">
        <v>8.2508999999999943E-2</v>
      </c>
      <c r="AO32" s="462">
        <f t="shared" si="97"/>
        <v>-0.71372710934084638</v>
      </c>
      <c r="AP32" s="465">
        <f t="shared" si="98"/>
        <v>-0.72497000000000011</v>
      </c>
      <c r="AQ32" s="504">
        <v>0.172818</v>
      </c>
      <c r="AR32" s="462">
        <f t="shared" si="99"/>
        <v>1.0945351416209155</v>
      </c>
      <c r="AS32" s="463">
        <f t="shared" si="100"/>
        <v>0.40502439024390235</v>
      </c>
      <c r="AT32" s="505">
        <v>0.34363599999999994</v>
      </c>
      <c r="AU32" s="462">
        <f t="shared" si="101"/>
        <v>0.98842713143306793</v>
      </c>
      <c r="AV32" s="463">
        <f t="shared" si="102"/>
        <v>1.5854058704064311E-2</v>
      </c>
      <c r="AW32" s="505">
        <v>0.14254600000000009</v>
      </c>
      <c r="AX32" s="462">
        <f t="shared" si="103"/>
        <v>-0.58518315892397732</v>
      </c>
      <c r="AY32" s="463">
        <f t="shared" si="104"/>
        <v>-0.50542297843993067</v>
      </c>
      <c r="AZ32" s="505">
        <v>0.16299999999999995</v>
      </c>
      <c r="BA32" s="462">
        <f t="shared" si="105"/>
        <v>0.14349052235769411</v>
      </c>
      <c r="BB32" s="465">
        <f t="shared" si="106"/>
        <v>0.97554206207807703</v>
      </c>
      <c r="BC32" s="504">
        <v>0.1</v>
      </c>
      <c r="BD32" s="462">
        <f t="shared" si="107"/>
        <v>-0.38650306748466234</v>
      </c>
      <c r="BE32" s="463">
        <f t="shared" si="108"/>
        <v>-0.42135657165341567</v>
      </c>
      <c r="BF32" s="505">
        <v>0.2</v>
      </c>
      <c r="BG32" s="462">
        <f t="shared" si="109"/>
        <v>1</v>
      </c>
      <c r="BH32" s="463">
        <f t="shared" si="110"/>
        <v>-0.41798880210455236</v>
      </c>
      <c r="BI32" s="505">
        <v>0.1</v>
      </c>
      <c r="BJ32" s="462">
        <f t="shared" si="111"/>
        <v>-0.5</v>
      </c>
      <c r="BK32" s="463">
        <f t="shared" si="112"/>
        <v>-0.2984720721731936</v>
      </c>
      <c r="BL32" s="505">
        <v>7.4000000000000066E-2</v>
      </c>
      <c r="BM32" s="462">
        <f t="shared" si="113"/>
        <v>-0.25999999999999934</v>
      </c>
      <c r="BN32" s="465">
        <f t="shared" si="114"/>
        <v>-0.54601226993864982</v>
      </c>
      <c r="BO32" s="504">
        <v>0.126</v>
      </c>
      <c r="BP32" s="462">
        <f t="shared" si="115"/>
        <v>0.7027027027027013</v>
      </c>
      <c r="BQ32" s="463">
        <f t="shared" si="116"/>
        <v>0.26</v>
      </c>
      <c r="BR32" s="505">
        <v>0.125</v>
      </c>
      <c r="BS32" s="462">
        <f t="shared" si="117"/>
        <v>-7.9365079365079083E-3</v>
      </c>
      <c r="BT32" s="463">
        <f t="shared" si="118"/>
        <v>-0.375</v>
      </c>
      <c r="BU32" s="505">
        <v>6.4000000000000001E-2</v>
      </c>
      <c r="BV32" s="462">
        <f t="shared" si="119"/>
        <v>-0.48799999999999999</v>
      </c>
      <c r="BW32" s="463">
        <f t="shared" si="120"/>
        <v>-0.36</v>
      </c>
      <c r="BX32" s="957">
        <v>8.9999999999999993E-3</v>
      </c>
      <c r="BY32" s="462">
        <f t="shared" si="124"/>
        <v>-0.859375</v>
      </c>
      <c r="BZ32" s="465">
        <f t="shared" si="121"/>
        <v>-0.87837837837837851</v>
      </c>
      <c r="CA32" s="504">
        <v>7.0000000000000007E-2</v>
      </c>
      <c r="CB32" s="462">
        <f t="shared" si="122"/>
        <v>6.7777777777777795</v>
      </c>
      <c r="CC32" s="463">
        <f t="shared" si="123"/>
        <v>-0.44444444444444442</v>
      </c>
    </row>
    <row r="33" spans="1:92" s="297" customFormat="1" ht="16.25" customHeight="1">
      <c r="A33" s="490" t="s">
        <v>346</v>
      </c>
      <c r="B33" s="491" t="s">
        <v>38</v>
      </c>
      <c r="C33" s="492">
        <v>1.92</v>
      </c>
      <c r="D33" s="493">
        <v>2.78</v>
      </c>
      <c r="E33" s="493">
        <v>2.73</v>
      </c>
      <c r="F33" s="494">
        <v>1.797000000000001</v>
      </c>
      <c r="G33" s="495">
        <v>3.08</v>
      </c>
      <c r="H33" s="398">
        <f t="shared" si="75"/>
        <v>0.71396772398441755</v>
      </c>
      <c r="I33" s="496">
        <f t="shared" si="76"/>
        <v>0.60416666666666674</v>
      </c>
      <c r="J33" s="497">
        <v>3.62</v>
      </c>
      <c r="K33" s="398">
        <f t="shared" si="77"/>
        <v>0.17532467532467533</v>
      </c>
      <c r="L33" s="496">
        <f t="shared" si="78"/>
        <v>0.30215827338129508</v>
      </c>
      <c r="M33" s="497">
        <v>4.2699999999999996</v>
      </c>
      <c r="N33" s="398">
        <f t="shared" si="79"/>
        <v>0.17955801104972369</v>
      </c>
      <c r="O33" s="496">
        <f t="shared" si="80"/>
        <v>0.56410256410256387</v>
      </c>
      <c r="P33" s="497">
        <v>4.6946000000000012</v>
      </c>
      <c r="Q33" s="398">
        <f t="shared" si="81"/>
        <v>9.9437939110070594E-2</v>
      </c>
      <c r="R33" s="498">
        <f t="shared" si="82"/>
        <v>1.6124652198107947</v>
      </c>
      <c r="S33" s="495">
        <v>6.6509999999999998</v>
      </c>
      <c r="T33" s="398">
        <f t="shared" si="83"/>
        <v>0.41673412005282628</v>
      </c>
      <c r="U33" s="496">
        <f t="shared" si="84"/>
        <v>1.1594155844155845</v>
      </c>
      <c r="V33" s="497">
        <v>8.3460000000000001</v>
      </c>
      <c r="W33" s="398">
        <f t="shared" si="85"/>
        <v>0.25484889490302209</v>
      </c>
      <c r="X33" s="496">
        <f t="shared" si="86"/>
        <v>1.3055248618784532</v>
      </c>
      <c r="Y33" s="497">
        <v>10.034600000000001</v>
      </c>
      <c r="Z33" s="398">
        <f t="shared" si="87"/>
        <v>0.20232446681044824</v>
      </c>
      <c r="AA33" s="496">
        <f t="shared" si="88"/>
        <v>1.3500234192037475</v>
      </c>
      <c r="AB33" s="497">
        <v>9.9734000000000016</v>
      </c>
      <c r="AC33" s="398">
        <f t="shared" si="89"/>
        <v>-6.0988978135649852E-3</v>
      </c>
      <c r="AD33" s="498">
        <f t="shared" si="90"/>
        <v>1.1244408469305158</v>
      </c>
      <c r="AE33" s="495">
        <v>10.49</v>
      </c>
      <c r="AF33" s="398">
        <f t="shared" si="91"/>
        <v>5.1797782100386991E-2</v>
      </c>
      <c r="AG33" s="496">
        <f t="shared" si="92"/>
        <v>0.57720643512253811</v>
      </c>
      <c r="AH33" s="497">
        <v>7.5814890000000004</v>
      </c>
      <c r="AI33" s="398">
        <f t="shared" si="93"/>
        <v>-0.27726510962821738</v>
      </c>
      <c r="AJ33" s="496">
        <f t="shared" si="94"/>
        <v>-9.1602084831056807E-2</v>
      </c>
      <c r="AK33" s="497">
        <v>9.8859439999999985</v>
      </c>
      <c r="AL33" s="398">
        <f t="shared" si="95"/>
        <v>0.30395810110652377</v>
      </c>
      <c r="AM33" s="496">
        <f t="shared" si="96"/>
        <v>-1.4814342375381484E-2</v>
      </c>
      <c r="AN33" s="497">
        <v>9.7895670000000017</v>
      </c>
      <c r="AO33" s="398">
        <f t="shared" si="97"/>
        <v>-9.7488919621633308E-3</v>
      </c>
      <c r="AP33" s="498">
        <f t="shared" si="98"/>
        <v>-1.8432329997794095E-2</v>
      </c>
      <c r="AQ33" s="495">
        <v>10.10093</v>
      </c>
      <c r="AR33" s="398">
        <f t="shared" si="99"/>
        <v>3.1805594670325954E-2</v>
      </c>
      <c r="AS33" s="496">
        <f t="shared" si="100"/>
        <v>-3.7089609151573E-2</v>
      </c>
      <c r="AT33" s="497">
        <v>11.03007</v>
      </c>
      <c r="AU33" s="398">
        <f t="shared" si="101"/>
        <v>9.1985589445724436E-2</v>
      </c>
      <c r="AV33" s="496">
        <f t="shared" si="102"/>
        <v>0.45486856209908111</v>
      </c>
      <c r="AW33" s="497">
        <v>11.527940999999998</v>
      </c>
      <c r="AX33" s="398">
        <f t="shared" si="103"/>
        <v>4.5137610187423904E-2</v>
      </c>
      <c r="AY33" s="496">
        <f t="shared" si="104"/>
        <v>0.16609410290003668</v>
      </c>
      <c r="AZ33" s="497">
        <v>12.658999999999999</v>
      </c>
      <c r="BA33" s="398">
        <f t="shared" si="105"/>
        <v>9.8114572238008568E-2</v>
      </c>
      <c r="BB33" s="498">
        <f t="shared" si="106"/>
        <v>0.29311132964307784</v>
      </c>
      <c r="BC33" s="495">
        <v>11.8</v>
      </c>
      <c r="BD33" s="398">
        <f t="shared" si="107"/>
        <v>-6.7856860731495217E-2</v>
      </c>
      <c r="BE33" s="496">
        <f t="shared" si="108"/>
        <v>0.16820926389946278</v>
      </c>
      <c r="BF33" s="497">
        <v>12</v>
      </c>
      <c r="BG33" s="398">
        <f t="shared" si="109"/>
        <v>1.6949152542372836E-2</v>
      </c>
      <c r="BH33" s="496">
        <f t="shared" si="110"/>
        <v>8.793507203490103E-2</v>
      </c>
      <c r="BI33" s="497">
        <v>15.3</v>
      </c>
      <c r="BJ33" s="398">
        <f t="shared" si="111"/>
        <v>0.27500000000000013</v>
      </c>
      <c r="BK33" s="496">
        <f t="shared" si="112"/>
        <v>0.32721012364653879</v>
      </c>
      <c r="BL33" s="497">
        <v>16.608000000000001</v>
      </c>
      <c r="BM33" s="398">
        <f t="shared" si="113"/>
        <v>8.5490196078431335E-2</v>
      </c>
      <c r="BN33" s="498">
        <f t="shared" si="114"/>
        <v>0.31195197092977334</v>
      </c>
      <c r="BO33" s="495">
        <v>18.686</v>
      </c>
      <c r="BP33" s="398">
        <f t="shared" si="115"/>
        <v>0.12512042389210021</v>
      </c>
      <c r="BQ33" s="496">
        <f t="shared" si="116"/>
        <v>0.58355932203389815</v>
      </c>
      <c r="BR33" s="497">
        <v>21.773000000000003</v>
      </c>
      <c r="BS33" s="398">
        <f t="shared" si="117"/>
        <v>0.1652038959648936</v>
      </c>
      <c r="BT33" s="496">
        <f t="shared" si="118"/>
        <v>0.81441666666666701</v>
      </c>
      <c r="BU33" s="497">
        <v>20.497999999999998</v>
      </c>
      <c r="BV33" s="398">
        <f t="shared" si="119"/>
        <v>-5.8558765443439409E-2</v>
      </c>
      <c r="BW33" s="496">
        <f t="shared" si="120"/>
        <v>0.33973856209150299</v>
      </c>
      <c r="BX33" s="497">
        <f>BX34+BX35</f>
        <v>20.085999999999999</v>
      </c>
      <c r="BY33" s="398">
        <f t="shared" si="124"/>
        <v>-2.0099521904575979E-2</v>
      </c>
      <c r="BZ33" s="498">
        <f t="shared" si="121"/>
        <v>0.20941714836223491</v>
      </c>
      <c r="CA33" s="495">
        <v>26.530999999999999</v>
      </c>
      <c r="CB33" s="398">
        <f t="shared" si="122"/>
        <v>0.32087025789106849</v>
      </c>
      <c r="CC33" s="496">
        <f t="shared" si="123"/>
        <v>0.41983303007599271</v>
      </c>
    </row>
    <row r="34" spans="1:92" s="510" customFormat="1" ht="16.25" customHeight="1" outlineLevel="1">
      <c r="A34" s="499" t="s">
        <v>343</v>
      </c>
      <c r="B34" s="500" t="s">
        <v>418</v>
      </c>
      <c r="C34" s="501">
        <v>1.35</v>
      </c>
      <c r="D34" s="502">
        <v>2.08</v>
      </c>
      <c r="E34" s="502">
        <v>1.93</v>
      </c>
      <c r="F34" s="503">
        <v>0.87400000000000033</v>
      </c>
      <c r="G34" s="504">
        <v>1.95</v>
      </c>
      <c r="H34" s="462">
        <f t="shared" si="75"/>
        <v>1.2311212814645298</v>
      </c>
      <c r="I34" s="463">
        <f t="shared" si="76"/>
        <v>0.44444444444444442</v>
      </c>
      <c r="J34" s="505">
        <v>2.25</v>
      </c>
      <c r="K34" s="462">
        <f t="shared" si="77"/>
        <v>0.15384615384615397</v>
      </c>
      <c r="L34" s="463">
        <f t="shared" si="78"/>
        <v>8.1730769230769162E-2</v>
      </c>
      <c r="M34" s="505">
        <v>2.12</v>
      </c>
      <c r="N34" s="462">
        <f t="shared" si="79"/>
        <v>-5.7777777777777706E-2</v>
      </c>
      <c r="O34" s="463">
        <f t="shared" si="80"/>
        <v>9.8445595854922407E-2</v>
      </c>
      <c r="P34" s="505">
        <v>1.5065999999999997</v>
      </c>
      <c r="Q34" s="462">
        <f t="shared" si="81"/>
        <v>-0.28933962264150959</v>
      </c>
      <c r="R34" s="465">
        <f t="shared" si="82"/>
        <v>0.72379862700228736</v>
      </c>
      <c r="S34" s="504">
        <v>2.6219999999999999</v>
      </c>
      <c r="T34" s="462">
        <f t="shared" si="83"/>
        <v>0.74034249303066524</v>
      </c>
      <c r="U34" s="463">
        <f t="shared" si="84"/>
        <v>0.34461538461538455</v>
      </c>
      <c r="V34" s="505">
        <v>3.5940000000000003</v>
      </c>
      <c r="W34" s="462">
        <f t="shared" si="85"/>
        <v>0.37070938215102989</v>
      </c>
      <c r="X34" s="463">
        <f t="shared" si="86"/>
        <v>0.59733333333333349</v>
      </c>
      <c r="Y34" s="505">
        <v>4.829669</v>
      </c>
      <c r="Z34" s="462">
        <f t="shared" si="87"/>
        <v>0.34381441291040615</v>
      </c>
      <c r="AA34" s="463">
        <f t="shared" si="88"/>
        <v>1.2781457547169812</v>
      </c>
      <c r="AB34" s="505">
        <v>3.5973310000000014</v>
      </c>
      <c r="AC34" s="462">
        <f t="shared" si="89"/>
        <v>-0.25515992917941144</v>
      </c>
      <c r="AD34" s="465">
        <f t="shared" si="90"/>
        <v>1.3877147218903505</v>
      </c>
      <c r="AE34" s="504">
        <v>5.48</v>
      </c>
      <c r="AF34" s="462">
        <f t="shared" si="91"/>
        <v>0.52335161818581555</v>
      </c>
      <c r="AG34" s="463">
        <f t="shared" si="92"/>
        <v>1.0900076277650652</v>
      </c>
      <c r="AH34" s="505">
        <v>2.1603789999999998</v>
      </c>
      <c r="AI34" s="462">
        <f t="shared" si="93"/>
        <v>-0.60577025547445262</v>
      </c>
      <c r="AJ34" s="463">
        <f t="shared" si="94"/>
        <v>-0.39889287701725107</v>
      </c>
      <c r="AK34" s="505">
        <v>4.5359030000000002</v>
      </c>
      <c r="AL34" s="462">
        <f t="shared" si="95"/>
        <v>1.0995866928904605</v>
      </c>
      <c r="AM34" s="463">
        <f t="shared" si="96"/>
        <v>-6.0825286370556619E-2</v>
      </c>
      <c r="AN34" s="505">
        <v>4.809718000000001</v>
      </c>
      <c r="AO34" s="462">
        <f t="shared" si="97"/>
        <v>6.0366149805231917E-2</v>
      </c>
      <c r="AP34" s="465">
        <f t="shared" si="98"/>
        <v>0.33702403253967983</v>
      </c>
      <c r="AQ34" s="504">
        <v>5.6347199999999997</v>
      </c>
      <c r="AR34" s="462">
        <f t="shared" si="99"/>
        <v>0.17152814364584335</v>
      </c>
      <c r="AS34" s="463">
        <f t="shared" si="100"/>
        <v>2.8233576642335612E-2</v>
      </c>
      <c r="AT34" s="505">
        <v>6.056381</v>
      </c>
      <c r="AU34" s="462">
        <f t="shared" si="101"/>
        <v>7.4832644745435495E-2</v>
      </c>
      <c r="AV34" s="463">
        <f t="shared" si="102"/>
        <v>1.8033882017923708</v>
      </c>
      <c r="AW34" s="505">
        <v>7.0518989999999988</v>
      </c>
      <c r="AX34" s="462">
        <f t="shared" si="103"/>
        <v>0.1643750616085744</v>
      </c>
      <c r="AY34" s="463">
        <f t="shared" si="104"/>
        <v>0.55468470114991408</v>
      </c>
      <c r="AZ34" s="505">
        <v>7.9830000000000005</v>
      </c>
      <c r="BA34" s="462">
        <f t="shared" si="105"/>
        <v>0.13203549852316399</v>
      </c>
      <c r="BB34" s="465">
        <f t="shared" si="106"/>
        <v>0.65976466811567724</v>
      </c>
      <c r="BC34" s="504">
        <v>8.3000000000000007</v>
      </c>
      <c r="BD34" s="462">
        <f t="shared" si="107"/>
        <v>3.9709382437680185E-2</v>
      </c>
      <c r="BE34" s="463">
        <f t="shared" si="108"/>
        <v>0.47301019394042676</v>
      </c>
      <c r="BF34" s="505">
        <v>7.5</v>
      </c>
      <c r="BG34" s="462">
        <f t="shared" si="109"/>
        <v>-9.6385542168674787E-2</v>
      </c>
      <c r="BH34" s="463">
        <f t="shared" si="110"/>
        <v>0.2383633064036097</v>
      </c>
      <c r="BI34" s="505">
        <v>9.8000000000000007</v>
      </c>
      <c r="BJ34" s="462">
        <f t="shared" si="111"/>
        <v>0.30666666666666687</v>
      </c>
      <c r="BK34" s="463">
        <f t="shared" si="112"/>
        <v>0.38969659094663744</v>
      </c>
      <c r="BL34" s="505">
        <v>9.0950000000000006</v>
      </c>
      <c r="BM34" s="462">
        <f t="shared" si="113"/>
        <v>-7.1938775510204112E-2</v>
      </c>
      <c r="BN34" s="465">
        <f t="shared" si="114"/>
        <v>0.13929600400851805</v>
      </c>
      <c r="BO34" s="504">
        <v>10.478</v>
      </c>
      <c r="BP34" s="462">
        <f t="shared" si="115"/>
        <v>0.15206157229246831</v>
      </c>
      <c r="BQ34" s="463">
        <f t="shared" si="116"/>
        <v>0.26240963855421673</v>
      </c>
      <c r="BR34" s="505">
        <v>13.505000000000001</v>
      </c>
      <c r="BS34" s="462">
        <f t="shared" si="117"/>
        <v>0.2888910097346824</v>
      </c>
      <c r="BT34" s="463">
        <f t="shared" si="118"/>
        <v>0.80066666666666686</v>
      </c>
      <c r="BU34" s="505">
        <v>12.16</v>
      </c>
      <c r="BV34" s="462">
        <f t="shared" si="119"/>
        <v>-9.9592743428359887E-2</v>
      </c>
      <c r="BW34" s="463">
        <f t="shared" si="120"/>
        <v>0.24081632653061225</v>
      </c>
      <c r="BX34" s="505">
        <v>11.635</v>
      </c>
      <c r="BY34" s="462">
        <f t="shared" si="124"/>
        <v>-4.3174342105263164E-2</v>
      </c>
      <c r="BZ34" s="465">
        <f t="shared" si="121"/>
        <v>0.27927432655305107</v>
      </c>
      <c r="CA34" s="504">
        <v>17.343</v>
      </c>
      <c r="CB34" s="462">
        <f t="shared" si="122"/>
        <v>0.49058874086807047</v>
      </c>
      <c r="CC34" s="463">
        <f t="shared" si="123"/>
        <v>0.65518228669593448</v>
      </c>
    </row>
    <row r="35" spans="1:92" s="510" customFormat="1" ht="16.25" customHeight="1" outlineLevel="1">
      <c r="A35" s="499" t="s">
        <v>344</v>
      </c>
      <c r="B35" s="500" t="s">
        <v>36</v>
      </c>
      <c r="C35" s="501">
        <v>0.56999999999999995</v>
      </c>
      <c r="D35" s="502">
        <v>0.7</v>
      </c>
      <c r="E35" s="502">
        <v>0.8</v>
      </c>
      <c r="F35" s="503">
        <v>0.92300000000000004</v>
      </c>
      <c r="G35" s="504">
        <v>1.1399999999999999</v>
      </c>
      <c r="H35" s="462">
        <f t="shared" si="75"/>
        <v>0.23510292524377019</v>
      </c>
      <c r="I35" s="463">
        <f t="shared" si="76"/>
        <v>1</v>
      </c>
      <c r="J35" s="505">
        <v>1.36</v>
      </c>
      <c r="K35" s="462">
        <f t="shared" si="77"/>
        <v>0.19298245614035103</v>
      </c>
      <c r="L35" s="463">
        <f t="shared" si="78"/>
        <v>0.94285714285714306</v>
      </c>
      <c r="M35" s="505">
        <v>2.15</v>
      </c>
      <c r="N35" s="462">
        <f t="shared" si="79"/>
        <v>0.58088235294117618</v>
      </c>
      <c r="O35" s="463">
        <f t="shared" si="80"/>
        <v>1.6874999999999996</v>
      </c>
      <c r="P35" s="505">
        <v>3.1880000000000002</v>
      </c>
      <c r="Q35" s="462">
        <f t="shared" si="81"/>
        <v>0.48279069767441873</v>
      </c>
      <c r="R35" s="465">
        <f t="shared" si="82"/>
        <v>2.4539544962080173</v>
      </c>
      <c r="S35" s="504">
        <v>4.0289999999999999</v>
      </c>
      <c r="T35" s="462">
        <f t="shared" si="83"/>
        <v>0.26380175658720195</v>
      </c>
      <c r="U35" s="463">
        <f t="shared" si="84"/>
        <v>2.5342105263157899</v>
      </c>
      <c r="V35" s="505">
        <v>4.7520000000000007</v>
      </c>
      <c r="W35" s="462">
        <f t="shared" si="85"/>
        <v>0.17944899478778864</v>
      </c>
      <c r="X35" s="463">
        <f t="shared" si="86"/>
        <v>2.4941176470588236</v>
      </c>
      <c r="Y35" s="505">
        <v>5.2049310000000002</v>
      </c>
      <c r="Z35" s="462">
        <f t="shared" si="87"/>
        <v>9.5313762626262566E-2</v>
      </c>
      <c r="AA35" s="463">
        <f t="shared" si="88"/>
        <v>1.4208981395348839</v>
      </c>
      <c r="AB35" s="505">
        <v>6.3760689999999975</v>
      </c>
      <c r="AC35" s="462">
        <f t="shared" si="89"/>
        <v>0.22500548038004675</v>
      </c>
      <c r="AD35" s="465">
        <f t="shared" si="90"/>
        <v>1.0000216436637381</v>
      </c>
      <c r="AE35" s="504">
        <v>5.01</v>
      </c>
      <c r="AF35" s="462">
        <f t="shared" si="91"/>
        <v>-0.21424940664851622</v>
      </c>
      <c r="AG35" s="463">
        <f t="shared" si="92"/>
        <v>0.24348473566641848</v>
      </c>
      <c r="AH35" s="505">
        <v>5.4211100000000005</v>
      </c>
      <c r="AI35" s="462">
        <f t="shared" si="93"/>
        <v>8.2057884231537148E-2</v>
      </c>
      <c r="AJ35" s="463">
        <f t="shared" si="94"/>
        <v>0.14080597643097637</v>
      </c>
      <c r="AK35" s="505">
        <v>5.3500409999999992</v>
      </c>
      <c r="AL35" s="462">
        <f t="shared" si="95"/>
        <v>-1.3109676800507897E-2</v>
      </c>
      <c r="AM35" s="463">
        <f t="shared" si="96"/>
        <v>2.7879332117947131E-2</v>
      </c>
      <c r="AN35" s="505">
        <v>4.9798489999999997</v>
      </c>
      <c r="AO35" s="462">
        <f t="shared" si="97"/>
        <v>-6.9194236081555172E-2</v>
      </c>
      <c r="AP35" s="465">
        <f t="shared" si="98"/>
        <v>-0.21897818232519106</v>
      </c>
      <c r="AQ35" s="504">
        <v>4.4662100000000002</v>
      </c>
      <c r="AR35" s="462">
        <f t="shared" si="99"/>
        <v>-0.10314348888892</v>
      </c>
      <c r="AS35" s="463">
        <f t="shared" si="100"/>
        <v>-0.10854091816367262</v>
      </c>
      <c r="AT35" s="505">
        <v>4.9737480000000005</v>
      </c>
      <c r="AU35" s="462">
        <f t="shared" si="101"/>
        <v>0.1136395288174985</v>
      </c>
      <c r="AV35" s="463">
        <f t="shared" si="102"/>
        <v>-8.2522214085307244E-2</v>
      </c>
      <c r="AW35" s="505">
        <v>4.4760419999999996</v>
      </c>
      <c r="AX35" s="462">
        <f t="shared" si="103"/>
        <v>-0.10006658962215231</v>
      </c>
      <c r="AY35" s="463">
        <f t="shared" si="104"/>
        <v>-0.16336304712431171</v>
      </c>
      <c r="AZ35" s="505">
        <v>4.6759999999999984</v>
      </c>
      <c r="BA35" s="462">
        <f t="shared" si="105"/>
        <v>4.4672949896358949E-2</v>
      </c>
      <c r="BB35" s="465">
        <f t="shared" si="106"/>
        <v>-6.1015705496291428E-2</v>
      </c>
      <c r="BC35" s="504">
        <v>3.5</v>
      </c>
      <c r="BD35" s="462">
        <f t="shared" si="107"/>
        <v>-0.25149700598802371</v>
      </c>
      <c r="BE35" s="463">
        <f t="shared" si="108"/>
        <v>-0.21633778975910223</v>
      </c>
      <c r="BF35" s="505">
        <v>4.4000000000000004</v>
      </c>
      <c r="BG35" s="462">
        <f t="shared" si="109"/>
        <v>0.25714285714285734</v>
      </c>
      <c r="BH35" s="463">
        <f t="shared" si="110"/>
        <v>-0.11535526126373918</v>
      </c>
      <c r="BI35" s="505">
        <v>5.5</v>
      </c>
      <c r="BJ35" s="462">
        <f t="shared" si="111"/>
        <v>0.25</v>
      </c>
      <c r="BK35" s="463">
        <f t="shared" si="112"/>
        <v>0.22876416262403265</v>
      </c>
      <c r="BL35" s="505">
        <v>7.5129999999999999</v>
      </c>
      <c r="BM35" s="462">
        <f t="shared" si="113"/>
        <v>0.36599999999999988</v>
      </c>
      <c r="BN35" s="465">
        <f t="shared" si="114"/>
        <v>0.60671514114627945</v>
      </c>
      <c r="BO35" s="504">
        <v>8.2080000000000002</v>
      </c>
      <c r="BP35" s="462">
        <f t="shared" si="115"/>
        <v>9.2506322374550809E-2</v>
      </c>
      <c r="BQ35" s="463">
        <f t="shared" si="116"/>
        <v>1.3451428571428572</v>
      </c>
      <c r="BR35" s="505">
        <v>8.2680000000000007</v>
      </c>
      <c r="BS35" s="462">
        <f t="shared" si="117"/>
        <v>7.309941520467822E-3</v>
      </c>
      <c r="BT35" s="463">
        <f t="shared" si="118"/>
        <v>0.87909090909090915</v>
      </c>
      <c r="BU35" s="505">
        <v>8.3379999999999992</v>
      </c>
      <c r="BV35" s="462">
        <f t="shared" si="119"/>
        <v>8.4663763909045286E-3</v>
      </c>
      <c r="BW35" s="463">
        <f t="shared" si="120"/>
        <v>0.51599999999999979</v>
      </c>
      <c r="BX35" s="505">
        <v>8.4510000000000005</v>
      </c>
      <c r="BY35" s="462">
        <f t="shared" si="124"/>
        <v>1.3552410650036206E-2</v>
      </c>
      <c r="BZ35" s="465">
        <f t="shared" si="121"/>
        <v>0.12485025955011331</v>
      </c>
      <c r="CA35" s="504">
        <v>9.1379999999999999</v>
      </c>
      <c r="CB35" s="462">
        <f t="shared" si="122"/>
        <v>8.1292154774582848E-2</v>
      </c>
      <c r="CC35" s="463">
        <f t="shared" si="123"/>
        <v>0.11330409356725135</v>
      </c>
    </row>
    <row r="36" spans="1:92" s="297" customFormat="1" ht="12">
      <c r="A36" s="490" t="s">
        <v>347</v>
      </c>
      <c r="B36" s="491" t="s">
        <v>340</v>
      </c>
      <c r="C36" s="492">
        <v>0.21</v>
      </c>
      <c r="D36" s="493">
        <v>0.14000000000000001</v>
      </c>
      <c r="E36" s="493">
        <v>0.19</v>
      </c>
      <c r="F36" s="494">
        <v>0.31799999999999995</v>
      </c>
      <c r="G36" s="495">
        <v>0.28000000000000003</v>
      </c>
      <c r="H36" s="398">
        <f t="shared" si="75"/>
        <v>-0.1194968553459117</v>
      </c>
      <c r="I36" s="496">
        <f t="shared" si="76"/>
        <v>0.33333333333333348</v>
      </c>
      <c r="J36" s="497">
        <v>0.38</v>
      </c>
      <c r="K36" s="398">
        <f t="shared" si="77"/>
        <v>0.35714285714285698</v>
      </c>
      <c r="L36" s="496">
        <f t="shared" si="78"/>
        <v>1.714285714285714</v>
      </c>
      <c r="M36" s="497">
        <v>0.33</v>
      </c>
      <c r="N36" s="398">
        <f t="shared" si="79"/>
        <v>-0.13157894736842102</v>
      </c>
      <c r="O36" s="496">
        <f t="shared" si="80"/>
        <v>0.73684210526315796</v>
      </c>
      <c r="P36" s="497">
        <v>0.39199999999999985</v>
      </c>
      <c r="Q36" s="398">
        <f t="shared" si="81"/>
        <v>0.18787878787878731</v>
      </c>
      <c r="R36" s="498">
        <f t="shared" si="82"/>
        <v>0.232704402515723</v>
      </c>
      <c r="S36" s="495">
        <v>0.51800000000000002</v>
      </c>
      <c r="T36" s="398">
        <f t="shared" si="83"/>
        <v>0.32142857142857206</v>
      </c>
      <c r="U36" s="496">
        <f t="shared" si="84"/>
        <v>0.84999999999999987</v>
      </c>
      <c r="V36" s="497">
        <v>0.89699999999999991</v>
      </c>
      <c r="W36" s="398">
        <f t="shared" si="85"/>
        <v>0.73166023166023142</v>
      </c>
      <c r="X36" s="496">
        <f t="shared" si="86"/>
        <v>1.3605263157894734</v>
      </c>
      <c r="Y36" s="497">
        <v>0.80805000000000027</v>
      </c>
      <c r="Z36" s="398">
        <f t="shared" si="87"/>
        <v>-9.9163879598661797E-2</v>
      </c>
      <c r="AA36" s="496">
        <f t="shared" si="88"/>
        <v>1.4486363636363642</v>
      </c>
      <c r="AB36" s="497">
        <v>0.53594999999999993</v>
      </c>
      <c r="AC36" s="398">
        <f t="shared" si="89"/>
        <v>-0.33673658808242091</v>
      </c>
      <c r="AD36" s="498">
        <f t="shared" si="90"/>
        <v>0.36721938775510243</v>
      </c>
      <c r="AE36" s="495">
        <v>0.31900000000000001</v>
      </c>
      <c r="AF36" s="398">
        <f t="shared" si="91"/>
        <v>-0.40479522343502183</v>
      </c>
      <c r="AG36" s="496">
        <f t="shared" si="92"/>
        <v>-0.38416988416988418</v>
      </c>
      <c r="AH36" s="497">
        <v>0.46101099999999995</v>
      </c>
      <c r="AI36" s="398">
        <f t="shared" si="93"/>
        <v>0.44517554858934161</v>
      </c>
      <c r="AJ36" s="496">
        <f t="shared" si="94"/>
        <v>-0.48605239687848389</v>
      </c>
      <c r="AK36" s="497">
        <v>0.32017200000000012</v>
      </c>
      <c r="AL36" s="398">
        <f t="shared" si="95"/>
        <v>-0.30550030259581629</v>
      </c>
      <c r="AM36" s="496">
        <f t="shared" si="96"/>
        <v>-0.60377204380917027</v>
      </c>
      <c r="AN36" s="497">
        <v>0.28781699999999999</v>
      </c>
      <c r="AO36" s="398">
        <f t="shared" si="97"/>
        <v>-0.1010550579063757</v>
      </c>
      <c r="AP36" s="498">
        <f t="shared" si="98"/>
        <v>-0.46297788972851939</v>
      </c>
      <c r="AQ36" s="495">
        <v>0.22407500000000002</v>
      </c>
      <c r="AR36" s="398">
        <f t="shared" si="99"/>
        <v>-0.22146711278346998</v>
      </c>
      <c r="AS36" s="496">
        <f t="shared" si="100"/>
        <v>-0.2975705329153604</v>
      </c>
      <c r="AT36" s="497">
        <v>0.176925</v>
      </c>
      <c r="AU36" s="398">
        <f t="shared" si="101"/>
        <v>-0.21042061809661949</v>
      </c>
      <c r="AV36" s="496">
        <f t="shared" si="102"/>
        <v>-0.61622390788939962</v>
      </c>
      <c r="AW36" s="497">
        <v>0.25907199999999997</v>
      </c>
      <c r="AX36" s="398">
        <f t="shared" si="103"/>
        <v>0.46430408365126441</v>
      </c>
      <c r="AY36" s="496">
        <f t="shared" si="104"/>
        <v>-0.19083492622715337</v>
      </c>
      <c r="AZ36" s="497">
        <v>0.48100000000000009</v>
      </c>
      <c r="BA36" s="398">
        <f t="shared" si="105"/>
        <v>0.8566267292490124</v>
      </c>
      <c r="BB36" s="498">
        <f t="shared" si="106"/>
        <v>0.67120079772911301</v>
      </c>
      <c r="BC36" s="495">
        <v>0.57599999999999996</v>
      </c>
      <c r="BD36" s="398">
        <f t="shared" si="107"/>
        <v>0.19750519750519713</v>
      </c>
      <c r="BE36" s="496">
        <f t="shared" si="108"/>
        <v>1.5705678902153291</v>
      </c>
      <c r="BF36" s="497">
        <v>0.7</v>
      </c>
      <c r="BG36" s="398">
        <f t="shared" si="109"/>
        <v>0.2152777777777779</v>
      </c>
      <c r="BH36" s="496">
        <f t="shared" si="110"/>
        <v>2.9564787339268048</v>
      </c>
      <c r="BI36" s="497">
        <v>0.43400000000000005</v>
      </c>
      <c r="BJ36" s="398">
        <f t="shared" si="111"/>
        <v>-0.37999999999999989</v>
      </c>
      <c r="BK36" s="496">
        <f t="shared" si="112"/>
        <v>0.67520998023715451</v>
      </c>
      <c r="BL36" s="497">
        <v>0.255</v>
      </c>
      <c r="BM36" s="398">
        <f t="shared" si="113"/>
        <v>-0.4124423963133641</v>
      </c>
      <c r="BN36" s="498">
        <f t="shared" si="114"/>
        <v>-0.46985446985446999</v>
      </c>
      <c r="BO36" s="495">
        <v>0.27639999999999998</v>
      </c>
      <c r="BP36" s="398">
        <f t="shared" si="115"/>
        <v>8.3921568627450815E-2</v>
      </c>
      <c r="BQ36" s="496">
        <f t="shared" si="116"/>
        <v>-0.52013888888888893</v>
      </c>
      <c r="BR36" s="497">
        <v>0.24</v>
      </c>
      <c r="BS36" s="398">
        <f t="shared" si="117"/>
        <v>-0.13169319826338632</v>
      </c>
      <c r="BT36" s="496">
        <f t="shared" si="118"/>
        <v>-0.65714285714285714</v>
      </c>
      <c r="BU36" s="497">
        <v>0.63900000000000001</v>
      </c>
      <c r="BV36" s="398">
        <f t="shared" si="119"/>
        <v>1.6625000000000001</v>
      </c>
      <c r="BW36" s="496">
        <f t="shared" si="120"/>
        <v>0.47235023041474644</v>
      </c>
      <c r="BX36" s="497">
        <f>BX37+BX38</f>
        <v>1.2729999999999999</v>
      </c>
      <c r="BY36" s="398">
        <f t="shared" si="124"/>
        <v>0.9921752738654146</v>
      </c>
      <c r="BZ36" s="498">
        <f t="shared" si="121"/>
        <v>3.9921568627450972</v>
      </c>
      <c r="CA36" s="495">
        <v>1.3939999999999999</v>
      </c>
      <c r="CB36" s="398">
        <f t="shared" si="122"/>
        <v>9.5051060487038486E-2</v>
      </c>
      <c r="CC36" s="496">
        <f t="shared" si="123"/>
        <v>4.0434153400868311</v>
      </c>
    </row>
    <row r="37" spans="1:92" s="510" customFormat="1" ht="16.25" customHeight="1" outlineLevel="1">
      <c r="A37" s="499" t="s">
        <v>343</v>
      </c>
      <c r="B37" s="500" t="s">
        <v>418</v>
      </c>
      <c r="C37" s="501">
        <v>0.18</v>
      </c>
      <c r="D37" s="502">
        <v>0.09</v>
      </c>
      <c r="E37" s="502">
        <v>0.04</v>
      </c>
      <c r="F37" s="503">
        <v>0.15999999999999998</v>
      </c>
      <c r="G37" s="504">
        <v>0.18</v>
      </c>
      <c r="H37" s="462">
        <f t="shared" si="75"/>
        <v>0.12500000000000022</v>
      </c>
      <c r="I37" s="463">
        <f t="shared" si="76"/>
        <v>0</v>
      </c>
      <c r="J37" s="505">
        <v>0.26</v>
      </c>
      <c r="K37" s="462">
        <f t="shared" si="77"/>
        <v>0.44444444444444464</v>
      </c>
      <c r="L37" s="463">
        <f t="shared" si="78"/>
        <v>1.8888888888888893</v>
      </c>
      <c r="M37" s="505">
        <v>0.21</v>
      </c>
      <c r="N37" s="462">
        <f t="shared" si="79"/>
        <v>-0.1923076923076924</v>
      </c>
      <c r="O37" s="463">
        <f t="shared" si="80"/>
        <v>4.25</v>
      </c>
      <c r="P37" s="505">
        <v>0.30899999999999994</v>
      </c>
      <c r="Q37" s="462">
        <f t="shared" si="81"/>
        <v>0.47142857142857131</v>
      </c>
      <c r="R37" s="465">
        <f t="shared" si="82"/>
        <v>0.93124999999999991</v>
      </c>
      <c r="S37" s="504">
        <v>0.36099999999999999</v>
      </c>
      <c r="T37" s="462">
        <f t="shared" si="83"/>
        <v>0.16828478964401317</v>
      </c>
      <c r="U37" s="463">
        <f t="shared" si="84"/>
        <v>1.0055555555555555</v>
      </c>
      <c r="V37" s="505">
        <v>0.46499999999999997</v>
      </c>
      <c r="W37" s="462">
        <f t="shared" si="85"/>
        <v>0.28808864265927969</v>
      </c>
      <c r="X37" s="463">
        <f t="shared" si="86"/>
        <v>0.78846153846153832</v>
      </c>
      <c r="Y37" s="505">
        <v>0.34733800000000004</v>
      </c>
      <c r="Z37" s="462">
        <f t="shared" si="87"/>
        <v>-0.25303655913978484</v>
      </c>
      <c r="AA37" s="463">
        <f t="shared" si="88"/>
        <v>0.65399047619047646</v>
      </c>
      <c r="AB37" s="505">
        <v>0.29266200000000009</v>
      </c>
      <c r="AC37" s="462">
        <f t="shared" si="89"/>
        <v>-0.15741439174521632</v>
      </c>
      <c r="AD37" s="465">
        <f t="shared" si="90"/>
        <v>-5.2873786407766521E-2</v>
      </c>
      <c r="AE37" s="504">
        <v>0.22900000000000001</v>
      </c>
      <c r="AF37" s="462">
        <f t="shared" si="91"/>
        <v>-0.2175273865414713</v>
      </c>
      <c r="AG37" s="463">
        <f t="shared" si="92"/>
        <v>-0.36565096952908582</v>
      </c>
      <c r="AH37" s="505">
        <v>0.26297599999999999</v>
      </c>
      <c r="AI37" s="462">
        <f t="shared" si="93"/>
        <v>0.14836681222707404</v>
      </c>
      <c r="AJ37" s="463">
        <f t="shared" si="94"/>
        <v>-0.43446021505376342</v>
      </c>
      <c r="AK37" s="505">
        <v>0.16682000000000008</v>
      </c>
      <c r="AL37" s="462">
        <f t="shared" si="95"/>
        <v>-0.36564553419323398</v>
      </c>
      <c r="AM37" s="463">
        <f t="shared" si="96"/>
        <v>-0.51971854504833892</v>
      </c>
      <c r="AN37" s="505">
        <v>0.13820399999999999</v>
      </c>
      <c r="AO37" s="462">
        <f t="shared" si="97"/>
        <v>-0.17153818486992012</v>
      </c>
      <c r="AP37" s="465">
        <f t="shared" si="98"/>
        <v>-0.5277692355003385</v>
      </c>
      <c r="AQ37" s="504">
        <v>8.7656999999999999E-2</v>
      </c>
      <c r="AR37" s="462">
        <f t="shared" si="99"/>
        <v>-0.36574194668750537</v>
      </c>
      <c r="AS37" s="463">
        <f t="shared" si="100"/>
        <v>-0.61721834061135372</v>
      </c>
      <c r="AT37" s="505">
        <v>6.468900000000001E-2</v>
      </c>
      <c r="AU37" s="462">
        <f t="shared" si="101"/>
        <v>-0.26202128751839548</v>
      </c>
      <c r="AV37" s="463">
        <f t="shared" si="102"/>
        <v>-0.75401177293745425</v>
      </c>
      <c r="AW37" s="505">
        <v>8.2653999999999991E-2</v>
      </c>
      <c r="AX37" s="462">
        <f t="shared" si="103"/>
        <v>0.27771336703303473</v>
      </c>
      <c r="AY37" s="463">
        <f t="shared" si="104"/>
        <v>-0.50453183071574181</v>
      </c>
      <c r="AZ37" s="505">
        <v>0.23399999999999999</v>
      </c>
      <c r="BA37" s="462">
        <f t="shared" si="105"/>
        <v>1.8310789556464298</v>
      </c>
      <c r="BB37" s="465">
        <f t="shared" si="106"/>
        <v>0.69314925761917157</v>
      </c>
      <c r="BC37" s="504">
        <v>0.36499999999999999</v>
      </c>
      <c r="BD37" s="462">
        <f t="shared" si="107"/>
        <v>0.55982905982905984</v>
      </c>
      <c r="BE37" s="463">
        <f t="shared" si="108"/>
        <v>3.1639572424335762</v>
      </c>
      <c r="BF37" s="505">
        <v>0.45200000000000001</v>
      </c>
      <c r="BG37" s="462">
        <f t="shared" si="109"/>
        <v>0.23835616438356166</v>
      </c>
      <c r="BH37" s="463">
        <f t="shared" si="110"/>
        <v>5.9872775896984018</v>
      </c>
      <c r="BI37" s="505">
        <v>0.159</v>
      </c>
      <c r="BJ37" s="462">
        <f t="shared" si="111"/>
        <v>-0.64823008849557517</v>
      </c>
      <c r="BK37" s="463">
        <f t="shared" si="112"/>
        <v>0.92368185447770257</v>
      </c>
      <c r="BL37" s="505">
        <v>8.8999999999999996E-2</v>
      </c>
      <c r="BM37" s="462">
        <f t="shared" si="113"/>
        <v>-0.44025157232704404</v>
      </c>
      <c r="BN37" s="465">
        <f t="shared" si="114"/>
        <v>-0.61965811965811968</v>
      </c>
      <c r="BO37" s="504">
        <v>6.3700000000000007E-2</v>
      </c>
      <c r="BP37" s="462">
        <f t="shared" si="115"/>
        <v>-0.28426966292134825</v>
      </c>
      <c r="BQ37" s="463">
        <f t="shared" si="116"/>
        <v>-0.82547945205479456</v>
      </c>
      <c r="BR37" s="505">
        <v>3.2000000000000001E-2</v>
      </c>
      <c r="BS37" s="462">
        <f t="shared" si="117"/>
        <v>-0.49764521193092626</v>
      </c>
      <c r="BT37" s="463">
        <f t="shared" si="118"/>
        <v>-0.92920353982300885</v>
      </c>
      <c r="BU37" s="505">
        <v>0.27800000000000002</v>
      </c>
      <c r="BV37" s="462">
        <f t="shared" si="119"/>
        <v>7.6875</v>
      </c>
      <c r="BW37" s="463">
        <f t="shared" si="120"/>
        <v>0.7484276729559749</v>
      </c>
      <c r="BX37" s="505">
        <v>0.98199999999999998</v>
      </c>
      <c r="BY37" s="462">
        <f t="shared" si="124"/>
        <v>2.5323741007194243</v>
      </c>
      <c r="BZ37" s="465">
        <f t="shared" si="121"/>
        <v>10.033707865168539</v>
      </c>
      <c r="CA37" s="504">
        <v>0.69899999999999995</v>
      </c>
      <c r="CB37" s="462">
        <f t="shared" si="122"/>
        <v>-0.28818737270875772</v>
      </c>
      <c r="CC37" s="463">
        <f t="shared" si="123"/>
        <v>9.9733124018838293</v>
      </c>
    </row>
    <row r="38" spans="1:92" s="510" customFormat="1" ht="16.25" customHeight="1" outlineLevel="1">
      <c r="A38" s="499" t="s">
        <v>344</v>
      </c>
      <c r="B38" s="500" t="s">
        <v>36</v>
      </c>
      <c r="C38" s="501">
        <v>0.03</v>
      </c>
      <c r="D38" s="502">
        <v>0.05</v>
      </c>
      <c r="E38" s="502">
        <v>0.15</v>
      </c>
      <c r="F38" s="503">
        <v>0.158</v>
      </c>
      <c r="G38" s="504">
        <v>0.1</v>
      </c>
      <c r="H38" s="462">
        <f t="shared" si="75"/>
        <v>-0.36708860759493667</v>
      </c>
      <c r="I38" s="463">
        <f t="shared" si="76"/>
        <v>2.3333333333333335</v>
      </c>
      <c r="J38" s="505">
        <v>0.12</v>
      </c>
      <c r="K38" s="462">
        <f t="shared" si="77"/>
        <v>0.19999999999999996</v>
      </c>
      <c r="L38" s="463">
        <f t="shared" si="78"/>
        <v>1.4</v>
      </c>
      <c r="M38" s="505">
        <v>0.12</v>
      </c>
      <c r="N38" s="462">
        <f t="shared" si="79"/>
        <v>0</v>
      </c>
      <c r="O38" s="463">
        <f t="shared" si="80"/>
        <v>-0.19999999999999996</v>
      </c>
      <c r="P38" s="505">
        <v>8.2999999999999963E-2</v>
      </c>
      <c r="Q38" s="462">
        <f t="shared" si="81"/>
        <v>-0.30833333333333357</v>
      </c>
      <c r="R38" s="465">
        <f t="shared" si="82"/>
        <v>-0.47468354430379767</v>
      </c>
      <c r="S38" s="504">
        <v>0.157</v>
      </c>
      <c r="T38" s="462">
        <f t="shared" si="83"/>
        <v>0.89156626506024184</v>
      </c>
      <c r="U38" s="463">
        <f t="shared" si="84"/>
        <v>0.56999999999999984</v>
      </c>
      <c r="V38" s="505">
        <v>0.43199999999999994</v>
      </c>
      <c r="W38" s="462">
        <f t="shared" si="85"/>
        <v>1.7515923566878975</v>
      </c>
      <c r="X38" s="463">
        <f t="shared" si="86"/>
        <v>2.5999999999999996</v>
      </c>
      <c r="Y38" s="505">
        <v>0.46071200000000001</v>
      </c>
      <c r="Z38" s="462">
        <f t="shared" si="87"/>
        <v>6.6462962962963168E-2</v>
      </c>
      <c r="AA38" s="463">
        <f t="shared" si="88"/>
        <v>2.839266666666667</v>
      </c>
      <c r="AB38" s="505">
        <v>0.24428800000000009</v>
      </c>
      <c r="AC38" s="462">
        <f t="shared" si="89"/>
        <v>-0.46975984997134856</v>
      </c>
      <c r="AD38" s="465">
        <f t="shared" si="90"/>
        <v>1.9432289156626532</v>
      </c>
      <c r="AE38" s="504">
        <v>0.09</v>
      </c>
      <c r="AF38" s="462">
        <f t="shared" si="91"/>
        <v>-0.63158239455069443</v>
      </c>
      <c r="AG38" s="463">
        <f t="shared" si="92"/>
        <v>-0.42675159235668791</v>
      </c>
      <c r="AH38" s="505">
        <v>0.19803499999999999</v>
      </c>
      <c r="AI38" s="462">
        <f t="shared" si="93"/>
        <v>1.2003888888888889</v>
      </c>
      <c r="AJ38" s="463">
        <f t="shared" si="94"/>
        <v>-0.54158564814814814</v>
      </c>
      <c r="AK38" s="505">
        <v>0.15335200000000002</v>
      </c>
      <c r="AL38" s="462">
        <f t="shared" si="95"/>
        <v>-0.22563183275683574</v>
      </c>
      <c r="AM38" s="463">
        <f t="shared" si="96"/>
        <v>-0.66714129434440594</v>
      </c>
      <c r="AN38" s="505">
        <v>0.14961300000000002</v>
      </c>
      <c r="AO38" s="462">
        <f t="shared" si="97"/>
        <v>-2.4381814387813616E-2</v>
      </c>
      <c r="AP38" s="465">
        <f t="shared" si="98"/>
        <v>-0.38755485328792261</v>
      </c>
      <c r="AQ38" s="504">
        <v>0.13641800000000001</v>
      </c>
      <c r="AR38" s="462">
        <f t="shared" si="99"/>
        <v>-8.8194207722591011E-2</v>
      </c>
      <c r="AS38" s="463">
        <f t="shared" si="100"/>
        <v>0.51575555555555574</v>
      </c>
      <c r="AT38" s="505">
        <v>0.11316399999999999</v>
      </c>
      <c r="AU38" s="462">
        <f t="shared" si="101"/>
        <v>-0.17046137606474232</v>
      </c>
      <c r="AV38" s="463">
        <f t="shared" si="102"/>
        <v>-0.42856565758578036</v>
      </c>
      <c r="AW38" s="505">
        <v>0.17641799999999999</v>
      </c>
      <c r="AX38" s="462">
        <f t="shared" si="103"/>
        <v>0.55895867943869093</v>
      </c>
      <c r="AY38" s="463">
        <f t="shared" si="104"/>
        <v>0.15041212374145729</v>
      </c>
      <c r="AZ38" s="505">
        <v>0.24700000000000008</v>
      </c>
      <c r="BA38" s="462">
        <f t="shared" si="105"/>
        <v>0.40008389166638381</v>
      </c>
      <c r="BB38" s="465">
        <f t="shared" si="106"/>
        <v>0.65092605589086538</v>
      </c>
      <c r="BC38" s="504">
        <v>0.21099999999999999</v>
      </c>
      <c r="BD38" s="462">
        <f t="shared" si="107"/>
        <v>-0.14574898785425128</v>
      </c>
      <c r="BE38" s="463">
        <f t="shared" si="108"/>
        <v>0.54671670893870283</v>
      </c>
      <c r="BF38" s="505">
        <v>0.23799999999999999</v>
      </c>
      <c r="BG38" s="462">
        <f t="shared" si="109"/>
        <v>0.12796208530805675</v>
      </c>
      <c r="BH38" s="463">
        <f t="shared" si="110"/>
        <v>1.1031423420875899</v>
      </c>
      <c r="BI38" s="505">
        <v>0.27500000000000002</v>
      </c>
      <c r="BJ38" s="462">
        <f t="shared" si="111"/>
        <v>0.15546218487394969</v>
      </c>
      <c r="BK38" s="463">
        <f t="shared" si="112"/>
        <v>0.5587978550941517</v>
      </c>
      <c r="BL38" s="505">
        <v>0.16600000000000001</v>
      </c>
      <c r="BM38" s="462">
        <f t="shared" si="113"/>
        <v>-0.39636363636363636</v>
      </c>
      <c r="BN38" s="465">
        <f t="shared" si="114"/>
        <v>-0.32793522267206499</v>
      </c>
      <c r="BO38" s="504">
        <v>0.2127</v>
      </c>
      <c r="BP38" s="462">
        <f t="shared" si="115"/>
        <v>0.28132530120481913</v>
      </c>
      <c r="BQ38" s="463">
        <f t="shared" si="116"/>
        <v>8.0568720379148306E-3</v>
      </c>
      <c r="BR38" s="505">
        <v>0.20799999999999999</v>
      </c>
      <c r="BS38" s="462">
        <f t="shared" si="117"/>
        <v>-2.2096850023507364E-2</v>
      </c>
      <c r="BT38" s="463">
        <f t="shared" si="118"/>
        <v>-0.12605042016806722</v>
      </c>
      <c r="BU38" s="505">
        <v>0.36099999999999999</v>
      </c>
      <c r="BV38" s="462">
        <f t="shared" si="119"/>
        <v>0.73557692307692313</v>
      </c>
      <c r="BW38" s="463">
        <f t="shared" si="120"/>
        <v>0.31272727272727252</v>
      </c>
      <c r="BX38" s="505">
        <v>0.29099999999999998</v>
      </c>
      <c r="BY38" s="462">
        <f t="shared" si="124"/>
        <v>-0.19390581717451527</v>
      </c>
      <c r="BZ38" s="465">
        <f t="shared" si="121"/>
        <v>0.7530120481927709</v>
      </c>
      <c r="CA38" s="504">
        <v>0.69599999999999995</v>
      </c>
      <c r="CB38" s="462">
        <f t="shared" si="122"/>
        <v>1.3917525773195876</v>
      </c>
      <c r="CC38" s="463">
        <f t="shared" si="123"/>
        <v>2.2722143864598023</v>
      </c>
      <c r="CG38" s="969"/>
    </row>
    <row r="39" spans="1:92" s="297" customFormat="1" ht="16.25" customHeight="1">
      <c r="A39" s="490" t="s">
        <v>348</v>
      </c>
      <c r="B39" s="491" t="s">
        <v>321</v>
      </c>
      <c r="C39" s="492" t="s">
        <v>30</v>
      </c>
      <c r="D39" s="493" t="s">
        <v>30</v>
      </c>
      <c r="E39" s="493" t="s">
        <v>30</v>
      </c>
      <c r="F39" s="494" t="s">
        <v>30</v>
      </c>
      <c r="G39" s="495" t="s">
        <v>30</v>
      </c>
      <c r="H39" s="398" t="s">
        <v>30</v>
      </c>
      <c r="I39" s="496" t="s">
        <v>30</v>
      </c>
      <c r="J39" s="497" t="s">
        <v>30</v>
      </c>
      <c r="K39" s="398" t="s">
        <v>30</v>
      </c>
      <c r="L39" s="496" t="s">
        <v>30</v>
      </c>
      <c r="M39" s="497" t="s">
        <v>30</v>
      </c>
      <c r="N39" s="398" t="s">
        <v>30</v>
      </c>
      <c r="O39" s="496" t="s">
        <v>30</v>
      </c>
      <c r="P39" s="497" t="s">
        <v>30</v>
      </c>
      <c r="Q39" s="398" t="s">
        <v>30</v>
      </c>
      <c r="R39" s="498" t="s">
        <v>30</v>
      </c>
      <c r="S39" s="495" t="s">
        <v>30</v>
      </c>
      <c r="T39" s="398" t="s">
        <v>30</v>
      </c>
      <c r="U39" s="496" t="s">
        <v>30</v>
      </c>
      <c r="V39" s="497" t="s">
        <v>30</v>
      </c>
      <c r="W39" s="398" t="s">
        <v>30</v>
      </c>
      <c r="X39" s="496" t="s">
        <v>30</v>
      </c>
      <c r="Y39" s="497" t="s">
        <v>30</v>
      </c>
      <c r="Z39" s="398" t="s">
        <v>30</v>
      </c>
      <c r="AA39" s="496" t="s">
        <v>30</v>
      </c>
      <c r="AB39" s="497" t="s">
        <v>30</v>
      </c>
      <c r="AC39" s="398" t="s">
        <v>30</v>
      </c>
      <c r="AD39" s="498" t="s">
        <v>30</v>
      </c>
      <c r="AE39" s="495" t="s">
        <v>30</v>
      </c>
      <c r="AF39" s="398" t="s">
        <v>30</v>
      </c>
      <c r="AG39" s="496" t="s">
        <v>30</v>
      </c>
      <c r="AH39" s="497" t="s">
        <v>30</v>
      </c>
      <c r="AI39" s="398" t="s">
        <v>30</v>
      </c>
      <c r="AJ39" s="496" t="s">
        <v>30</v>
      </c>
      <c r="AK39" s="497" t="s">
        <v>30</v>
      </c>
      <c r="AL39" s="398" t="s">
        <v>30</v>
      </c>
      <c r="AM39" s="496" t="s">
        <v>30</v>
      </c>
      <c r="AN39" s="497" t="s">
        <v>30</v>
      </c>
      <c r="AO39" s="398" t="s">
        <v>30</v>
      </c>
      <c r="AP39" s="498" t="s">
        <v>30</v>
      </c>
      <c r="AQ39" s="495" t="s">
        <v>30</v>
      </c>
      <c r="AR39" s="398" t="s">
        <v>30</v>
      </c>
      <c r="AS39" s="496" t="s">
        <v>30</v>
      </c>
      <c r="AT39" s="497" t="s">
        <v>30</v>
      </c>
      <c r="AU39" s="398" t="s">
        <v>30</v>
      </c>
      <c r="AV39" s="496" t="s">
        <v>30</v>
      </c>
      <c r="AW39" s="497" t="s">
        <v>30</v>
      </c>
      <c r="AX39" s="398" t="s">
        <v>30</v>
      </c>
      <c r="AY39" s="496" t="s">
        <v>30</v>
      </c>
      <c r="AZ39" s="497" t="s">
        <v>30</v>
      </c>
      <c r="BA39" s="398" t="s">
        <v>30</v>
      </c>
      <c r="BB39" s="498" t="s">
        <v>30</v>
      </c>
      <c r="BC39" s="495">
        <v>0.51</v>
      </c>
      <c r="BD39" s="398" t="s">
        <v>30</v>
      </c>
      <c r="BE39" s="496" t="s">
        <v>30</v>
      </c>
      <c r="BF39" s="497">
        <v>0.60099999999999998</v>
      </c>
      <c r="BG39" s="398">
        <f t="shared" si="109"/>
        <v>0.17843137254901964</v>
      </c>
      <c r="BH39" s="496" t="s">
        <v>30</v>
      </c>
      <c r="BI39" s="497">
        <v>0.52900000000000003</v>
      </c>
      <c r="BJ39" s="398">
        <f t="shared" si="111"/>
        <v>-0.11980033277870206</v>
      </c>
      <c r="BK39" s="496" t="s">
        <v>30</v>
      </c>
      <c r="BL39" s="497">
        <v>0.51100000000000001</v>
      </c>
      <c r="BM39" s="398">
        <f t="shared" si="113"/>
        <v>-3.4026465028355379E-2</v>
      </c>
      <c r="BN39" s="498" t="s">
        <v>30</v>
      </c>
      <c r="BO39" s="495">
        <v>0.49099999999999999</v>
      </c>
      <c r="BP39" s="398">
        <f t="shared" si="115"/>
        <v>-3.9138943248532287E-2</v>
      </c>
      <c r="BQ39" s="496">
        <f t="shared" si="116"/>
        <v>-3.7254901960784292E-2</v>
      </c>
      <c r="BR39" s="497">
        <v>0.39300000000000002</v>
      </c>
      <c r="BS39" s="398">
        <f t="shared" si="117"/>
        <v>-0.19959266802443987</v>
      </c>
      <c r="BT39" s="496">
        <f t="shared" si="118"/>
        <v>-0.34608985024958394</v>
      </c>
      <c r="BU39" s="497">
        <v>0.40200000000000002</v>
      </c>
      <c r="BV39" s="398">
        <f t="shared" si="119"/>
        <v>2.2900763358778553E-2</v>
      </c>
      <c r="BW39" s="496">
        <f t="shared" si="120"/>
        <v>-0.24007561436672964</v>
      </c>
      <c r="BX39" s="497">
        <v>0.28799999999999998</v>
      </c>
      <c r="BY39" s="398">
        <f t="shared" si="124"/>
        <v>-0.28358208955223885</v>
      </c>
      <c r="BZ39" s="498">
        <f>BX39/BL39-1</f>
        <v>-0.43639921722113506</v>
      </c>
      <c r="CA39" s="495">
        <v>0.29199999999999998</v>
      </c>
      <c r="CB39" s="398">
        <f t="shared" si="122"/>
        <v>1.388888888888884E-2</v>
      </c>
      <c r="CC39" s="496">
        <f t="shared" si="123"/>
        <v>-0.40529531568228105</v>
      </c>
    </row>
    <row r="40" spans="1:92" s="396" customFormat="1" ht="16.25" customHeight="1">
      <c r="A40" s="511" t="s">
        <v>349</v>
      </c>
      <c r="B40" s="512" t="s">
        <v>39</v>
      </c>
      <c r="C40" s="513">
        <v>8.6199999999999992</v>
      </c>
      <c r="D40" s="514">
        <v>9.7100000000000009</v>
      </c>
      <c r="E40" s="514">
        <v>8.52</v>
      </c>
      <c r="F40" s="515">
        <v>8.0180000000000042</v>
      </c>
      <c r="G40" s="516">
        <v>9.83</v>
      </c>
      <c r="H40" s="517">
        <f>G40/F40-1</f>
        <v>0.22599151908206472</v>
      </c>
      <c r="I40" s="518">
        <f>G40/C40-1</f>
        <v>0.1403712296983759</v>
      </c>
      <c r="J40" s="519">
        <v>11.46</v>
      </c>
      <c r="K40" s="517">
        <f>J40/G40-1</f>
        <v>0.16581892166836232</v>
      </c>
      <c r="L40" s="518">
        <f>J40/D40-1</f>
        <v>0.18022657054582902</v>
      </c>
      <c r="M40" s="519">
        <v>11.61</v>
      </c>
      <c r="N40" s="517">
        <f>M40/J40-1</f>
        <v>1.308900523560208E-2</v>
      </c>
      <c r="O40" s="518">
        <f>M40/E40-1</f>
        <v>0.36267605633802824</v>
      </c>
      <c r="P40" s="519">
        <v>14.581000000000003</v>
      </c>
      <c r="Q40" s="517">
        <f>P40/M40-1</f>
        <v>0.25590008613264459</v>
      </c>
      <c r="R40" s="520">
        <f>P40/F40-1</f>
        <v>0.81853330007483116</v>
      </c>
      <c r="S40" s="516">
        <v>16.190000000000001</v>
      </c>
      <c r="T40" s="517">
        <f>S40/P40-1</f>
        <v>0.11034908442493641</v>
      </c>
      <c r="U40" s="518">
        <f>S40/G40-1</f>
        <v>0.64699898270600209</v>
      </c>
      <c r="V40" s="519">
        <v>21.562000000000001</v>
      </c>
      <c r="W40" s="517">
        <f>V40/S40-1</f>
        <v>0.33180975911056199</v>
      </c>
      <c r="X40" s="518">
        <f>V40/J40-1</f>
        <v>0.88150087260034904</v>
      </c>
      <c r="Y40" s="519">
        <v>21.060957999999996</v>
      </c>
      <c r="Z40" s="517">
        <f>Y40/V40-1</f>
        <v>-2.3237269270012351E-2</v>
      </c>
      <c r="AA40" s="518">
        <f>Y40/M40-1</f>
        <v>0.81403600344530558</v>
      </c>
      <c r="AB40" s="519">
        <v>22.320041999999997</v>
      </c>
      <c r="AC40" s="517">
        <f>AB40/Y40-1</f>
        <v>5.978284558565683E-2</v>
      </c>
      <c r="AD40" s="520">
        <f>AB40/P40-1</f>
        <v>0.53076208764830901</v>
      </c>
      <c r="AE40" s="516">
        <v>21.425000000000001</v>
      </c>
      <c r="AF40" s="517">
        <f>AE40/AB40-1</f>
        <v>-4.0100372570983311E-2</v>
      </c>
      <c r="AG40" s="518">
        <f>AE40/S40-1</f>
        <v>0.32334774552192713</v>
      </c>
      <c r="AH40" s="519">
        <v>14.594155000000001</v>
      </c>
      <c r="AI40" s="517">
        <f t="shared" si="93"/>
        <v>-0.31882590431738622</v>
      </c>
      <c r="AJ40" s="518">
        <f>AH40/V40-1</f>
        <v>-0.32315392820703093</v>
      </c>
      <c r="AK40" s="519">
        <v>19.564878</v>
      </c>
      <c r="AL40" s="517">
        <f t="shared" si="95"/>
        <v>0.34059683482873782</v>
      </c>
      <c r="AM40" s="518">
        <f>AK40/Y40-1</f>
        <v>-7.1035705023484441E-2</v>
      </c>
      <c r="AN40" s="519">
        <v>20.876967</v>
      </c>
      <c r="AO40" s="517">
        <f t="shared" si="97"/>
        <v>6.7063489994673153E-2</v>
      </c>
      <c r="AP40" s="520">
        <f>AN40/AB40-1</f>
        <v>-6.4653776189130707E-2</v>
      </c>
      <c r="AQ40" s="516">
        <v>21.320568000000002</v>
      </c>
      <c r="AR40" s="517">
        <f>AQ40/AN40-1</f>
        <v>2.1248345125994605E-2</v>
      </c>
      <c r="AS40" s="518">
        <f>AQ40/AE40-1</f>
        <v>-4.8743057176195981E-3</v>
      </c>
      <c r="AT40" s="519">
        <v>29.488432</v>
      </c>
      <c r="AU40" s="517">
        <f t="shared" si="101"/>
        <v>0.38309786118268496</v>
      </c>
      <c r="AV40" s="518">
        <f>AT40/AH40-1</f>
        <v>1.0205645342262022</v>
      </c>
      <c r="AW40" s="519">
        <v>24.454328999999998</v>
      </c>
      <c r="AX40" s="517">
        <f t="shared" si="103"/>
        <v>-0.17071450255476461</v>
      </c>
      <c r="AY40" s="518">
        <f>AW40/AK40-1</f>
        <v>0.24990960843200738</v>
      </c>
      <c r="AZ40" s="519">
        <v>25.328329000000004</v>
      </c>
      <c r="BA40" s="517">
        <f t="shared" si="105"/>
        <v>3.5740093298000764E-2</v>
      </c>
      <c r="BB40" s="520">
        <f>AZ40/AN40-1</f>
        <v>0.21321880711886942</v>
      </c>
      <c r="BC40" s="516">
        <v>35.385999999999996</v>
      </c>
      <c r="BD40" s="517">
        <f>BC40/AZ40-1</f>
        <v>0.39709177024666698</v>
      </c>
      <c r="BE40" s="518">
        <f>BC40/AQ40-1</f>
        <v>0.65971188009625226</v>
      </c>
      <c r="BF40" s="519">
        <v>32.701000000000001</v>
      </c>
      <c r="BG40" s="517">
        <f t="shared" si="109"/>
        <v>-7.5877465664386912E-2</v>
      </c>
      <c r="BH40" s="518">
        <f>BF40/AT40-1</f>
        <v>0.10894333072711371</v>
      </c>
      <c r="BI40" s="519">
        <v>33.262999999999998</v>
      </c>
      <c r="BJ40" s="517">
        <f t="shared" si="111"/>
        <v>1.7186018776184087E-2</v>
      </c>
      <c r="BK40" s="518">
        <f>BI40/AW40-1</f>
        <v>0.36020906564232447</v>
      </c>
      <c r="BL40" s="519">
        <v>40.459000000000003</v>
      </c>
      <c r="BM40" s="517">
        <f t="shared" si="113"/>
        <v>0.21633646995159794</v>
      </c>
      <c r="BN40" s="520">
        <f>BL40/AZ40-1</f>
        <v>0.5973813353419406</v>
      </c>
      <c r="BO40" s="516">
        <v>38.972799999999999</v>
      </c>
      <c r="BP40" s="517">
        <f t="shared" si="115"/>
        <v>-3.6733483279369317E-2</v>
      </c>
      <c r="BQ40" s="518">
        <f t="shared" si="116"/>
        <v>0.1013621206126718</v>
      </c>
      <c r="BR40" s="519">
        <v>45.895000000000003</v>
      </c>
      <c r="BS40" s="517">
        <f t="shared" si="117"/>
        <v>0.17761618359471232</v>
      </c>
      <c r="BT40" s="518">
        <f t="shared" si="118"/>
        <v>0.40347389988073767</v>
      </c>
      <c r="BU40" s="519">
        <v>48.245000000000005</v>
      </c>
      <c r="BV40" s="517">
        <f t="shared" si="119"/>
        <v>5.1203834840396478E-2</v>
      </c>
      <c r="BW40" s="518">
        <f t="shared" si="120"/>
        <v>0.45041036587199001</v>
      </c>
      <c r="BX40" s="519">
        <f>BX41+BX42</f>
        <v>47.003</v>
      </c>
      <c r="BY40" s="517">
        <f t="shared" si="124"/>
        <v>-2.5743600373095754E-2</v>
      </c>
      <c r="BZ40" s="520">
        <f>BX40/BL40-1</f>
        <v>0.16174398774067567</v>
      </c>
      <c r="CA40" s="516">
        <f>CA41+CA42</f>
        <v>50.379000000000005</v>
      </c>
      <c r="CB40" s="517">
        <f t="shared" si="122"/>
        <v>7.1825202646639719E-2</v>
      </c>
      <c r="CC40" s="518">
        <f t="shared" si="123"/>
        <v>0.29267078577879979</v>
      </c>
    </row>
    <row r="41" spans="1:92" s="510" customFormat="1" ht="16.25" customHeight="1">
      <c r="A41" s="499" t="s">
        <v>343</v>
      </c>
      <c r="B41" s="500" t="s">
        <v>420</v>
      </c>
      <c r="C41" s="501">
        <v>6.42</v>
      </c>
      <c r="D41" s="502">
        <v>6.78</v>
      </c>
      <c r="E41" s="502">
        <v>5.22</v>
      </c>
      <c r="F41" s="503">
        <v>5.0910000000000002</v>
      </c>
      <c r="G41" s="504">
        <v>6.23</v>
      </c>
      <c r="H41" s="462">
        <f>G41/F41-1</f>
        <v>0.22372814771164795</v>
      </c>
      <c r="I41" s="463">
        <f>G41/C41-1</f>
        <v>-2.9595015576323935E-2</v>
      </c>
      <c r="J41" s="505">
        <v>7.53</v>
      </c>
      <c r="K41" s="462">
        <f>J41/G41-1</f>
        <v>0.2086677367576244</v>
      </c>
      <c r="L41" s="463">
        <f>J41/D41-1</f>
        <v>0.11061946902654873</v>
      </c>
      <c r="M41" s="505">
        <v>6.38</v>
      </c>
      <c r="N41" s="462">
        <f>M41/J41-1</f>
        <v>-0.15272244355909703</v>
      </c>
      <c r="O41" s="463">
        <f>M41/E41-1</f>
        <v>0.22222222222222232</v>
      </c>
      <c r="P41" s="505">
        <v>7.4009999999999989</v>
      </c>
      <c r="Q41" s="462">
        <f>P41/M41-1</f>
        <v>0.16003134796238228</v>
      </c>
      <c r="R41" s="465">
        <f>P41/F41-1</f>
        <v>0.45374189746611648</v>
      </c>
      <c r="S41" s="504">
        <v>8.5350000000000001</v>
      </c>
      <c r="T41" s="462">
        <f>S41/P41-1</f>
        <v>0.1532225374949332</v>
      </c>
      <c r="U41" s="463">
        <f>S41/G41-1</f>
        <v>0.369983948635634</v>
      </c>
      <c r="V41" s="505">
        <v>10.545999999999999</v>
      </c>
      <c r="W41" s="462">
        <f>V41/S41-1</f>
        <v>0.23561804335090786</v>
      </c>
      <c r="X41" s="463">
        <f>V41/J41-1</f>
        <v>0.40053120849933577</v>
      </c>
      <c r="Y41" s="505">
        <v>11.055856000000002</v>
      </c>
      <c r="Z41" s="462">
        <f>Y41/V41-1</f>
        <v>4.834591314242398E-2</v>
      </c>
      <c r="AA41" s="463">
        <f>Y41/M41-1</f>
        <v>0.73289278996865237</v>
      </c>
      <c r="AB41" s="505">
        <v>11.033144</v>
      </c>
      <c r="AC41" s="462">
        <f>AB41/Y41-1</f>
        <v>-2.0542959314956422E-3</v>
      </c>
      <c r="AD41" s="465">
        <f>AB41/P41-1</f>
        <v>0.49076395081745727</v>
      </c>
      <c r="AE41" s="504">
        <v>12.631</v>
      </c>
      <c r="AF41" s="462">
        <f>AE41/AB41-1</f>
        <v>0.14482327068331569</v>
      </c>
      <c r="AG41" s="463">
        <f>AE41/S41-1</f>
        <v>0.47990626830697125</v>
      </c>
      <c r="AH41" s="505">
        <v>5.3888639999999999</v>
      </c>
      <c r="AI41" s="462">
        <f t="shared" si="93"/>
        <v>-0.57336204576043071</v>
      </c>
      <c r="AJ41" s="463">
        <f>AH41/V41-1</f>
        <v>-0.48901346482078512</v>
      </c>
      <c r="AK41" s="505">
        <v>11.120165</v>
      </c>
      <c r="AL41" s="462">
        <f t="shared" si="95"/>
        <v>1.0635453037968672</v>
      </c>
      <c r="AM41" s="463">
        <f>AK41/Y41-1</f>
        <v>5.8167363974348518E-3</v>
      </c>
      <c r="AN41" s="505">
        <v>12.759971</v>
      </c>
      <c r="AO41" s="462">
        <f t="shared" si="97"/>
        <v>0.14746238027942926</v>
      </c>
      <c r="AP41" s="465">
        <f>AN41/AB41-1</f>
        <v>0.15651268577660193</v>
      </c>
      <c r="AQ41" s="504">
        <v>13.63148</v>
      </c>
      <c r="AR41" s="462">
        <f>AQ41/AN41-1</f>
        <v>6.8300233597709648E-2</v>
      </c>
      <c r="AS41" s="463">
        <f>AQ41/AE41-1</f>
        <v>7.9208297046947873E-2</v>
      </c>
      <c r="AT41" s="505">
        <v>20.315197000000001</v>
      </c>
      <c r="AU41" s="462">
        <f t="shared" si="101"/>
        <v>0.4903148447564023</v>
      </c>
      <c r="AV41" s="463">
        <f>AT41/AH41-1</f>
        <v>2.7698477823897583</v>
      </c>
      <c r="AW41" s="505">
        <v>17.570322999999998</v>
      </c>
      <c r="AX41" s="462">
        <f t="shared" si="103"/>
        <v>-0.1351143186059186</v>
      </c>
      <c r="AY41" s="463">
        <f>AW41/AK41-1</f>
        <v>0.58004157312413973</v>
      </c>
      <c r="AZ41" s="505">
        <v>18.662000000000006</v>
      </c>
      <c r="BA41" s="462">
        <f t="shared" si="105"/>
        <v>6.2131868605944662E-2</v>
      </c>
      <c r="BB41" s="465">
        <f>AZ41/AN41-1</f>
        <v>0.46254250891322601</v>
      </c>
      <c r="BC41" s="504">
        <v>19.264999999999997</v>
      </c>
      <c r="BD41" s="462">
        <f>BC41/AZ41-1</f>
        <v>3.2311649340906134E-2</v>
      </c>
      <c r="BE41" s="463">
        <f>BC41/AQ41-1</f>
        <v>0.41327280676786349</v>
      </c>
      <c r="BF41" s="505">
        <v>19.452000000000002</v>
      </c>
      <c r="BG41" s="462">
        <f t="shared" si="109"/>
        <v>9.7067220347784033E-3</v>
      </c>
      <c r="BH41" s="463">
        <f>BF41/AT41-1</f>
        <v>-4.2490210653630345E-2</v>
      </c>
      <c r="BI41" s="505">
        <v>22.859000000000002</v>
      </c>
      <c r="BJ41" s="462">
        <f t="shared" si="111"/>
        <v>0.17514908492699988</v>
      </c>
      <c r="BK41" s="463">
        <f>BI41/AW41-1</f>
        <v>0.30100055644964541</v>
      </c>
      <c r="BL41" s="505">
        <v>25.853000000000002</v>
      </c>
      <c r="BM41" s="462">
        <f t="shared" si="113"/>
        <v>0.13097685813027682</v>
      </c>
      <c r="BN41" s="465">
        <f>BL41/AZ41-1</f>
        <v>0.38532847497588651</v>
      </c>
      <c r="BO41" s="504">
        <v>24.043099999999999</v>
      </c>
      <c r="BP41" s="462">
        <f t="shared" si="115"/>
        <v>-7.0007349243801587E-2</v>
      </c>
      <c r="BQ41" s="463">
        <f t="shared" si="116"/>
        <v>0.24801972488969648</v>
      </c>
      <c r="BR41" s="505">
        <v>31.250000000000004</v>
      </c>
      <c r="BS41" s="462">
        <f t="shared" si="117"/>
        <v>0.29974920039429209</v>
      </c>
      <c r="BT41" s="463">
        <f t="shared" si="118"/>
        <v>0.60651860991157736</v>
      </c>
      <c r="BU41" s="505">
        <v>31.035</v>
      </c>
      <c r="BV41" s="462">
        <f t="shared" si="119"/>
        <v>-6.8800000000001083E-3</v>
      </c>
      <c r="BW41" s="463">
        <f t="shared" si="120"/>
        <v>0.35767093923618698</v>
      </c>
      <c r="BX41" s="505">
        <f>BX37+BX34+BX31+BX28</f>
        <v>30.729999999999997</v>
      </c>
      <c r="BY41" s="462">
        <f t="shared" si="124"/>
        <v>-9.8276139842115029E-3</v>
      </c>
      <c r="BZ41" s="465">
        <f>BX41/BL41-1</f>
        <v>0.18864348431516631</v>
      </c>
      <c r="CA41" s="504">
        <f>CA37+CA34+CA31+CA28</f>
        <v>33.649000000000001</v>
      </c>
      <c r="CB41" s="462">
        <f t="shared" si="122"/>
        <v>9.4988610478360158E-2</v>
      </c>
      <c r="CC41" s="463">
        <f t="shared" si="123"/>
        <v>0.39952834701016093</v>
      </c>
      <c r="CD41" s="969"/>
      <c r="CE41" s="969"/>
    </row>
    <row r="42" spans="1:92" ht="16.25" customHeight="1" thickBot="1">
      <c r="A42" s="499" t="s">
        <v>344</v>
      </c>
      <c r="B42" s="500" t="s">
        <v>422</v>
      </c>
      <c r="C42" s="521">
        <v>2.2000000000000002</v>
      </c>
      <c r="D42" s="522">
        <v>2.93</v>
      </c>
      <c r="E42" s="522">
        <v>3.3</v>
      </c>
      <c r="F42" s="523">
        <v>2.9270000000000005</v>
      </c>
      <c r="G42" s="524">
        <v>3.6</v>
      </c>
      <c r="H42" s="525">
        <f>G42/F42-1</f>
        <v>0.22992825418517238</v>
      </c>
      <c r="I42" s="526">
        <f>G42/C42-1</f>
        <v>0.63636363636363624</v>
      </c>
      <c r="J42" s="527">
        <v>3.93</v>
      </c>
      <c r="K42" s="525">
        <f>J42/G42-1</f>
        <v>9.1666666666666785E-2</v>
      </c>
      <c r="L42" s="526">
        <f>J42/D42-1</f>
        <v>0.34129692832764502</v>
      </c>
      <c r="M42" s="527">
        <v>5.23</v>
      </c>
      <c r="N42" s="525">
        <f>M42/J42-1</f>
        <v>0.33078880407124678</v>
      </c>
      <c r="O42" s="526">
        <f>M42/E42-1</f>
        <v>0.58484848484848517</v>
      </c>
      <c r="P42" s="527">
        <v>7.18</v>
      </c>
      <c r="Q42" s="525">
        <f>P42/M42-1</f>
        <v>0.37284894837476079</v>
      </c>
      <c r="R42" s="528">
        <f>P42/F42-1</f>
        <v>1.4530235736248716</v>
      </c>
      <c r="S42" s="524">
        <v>7.6550000000000002</v>
      </c>
      <c r="T42" s="525">
        <f>S42/P42-1</f>
        <v>6.615598885793883E-2</v>
      </c>
      <c r="U42" s="526">
        <f>S42/G42-1</f>
        <v>1.1263888888888891</v>
      </c>
      <c r="V42" s="527">
        <v>11.016000000000002</v>
      </c>
      <c r="W42" s="525">
        <f>V42/S42-1</f>
        <v>0.43905943827563698</v>
      </c>
      <c r="X42" s="526">
        <f>V42/J42-1</f>
        <v>1.8030534351145042</v>
      </c>
      <c r="Y42" s="527">
        <v>9.9501930000000023</v>
      </c>
      <c r="Z42" s="525">
        <f>Y42/V42-1</f>
        <v>-9.6750816993463995E-2</v>
      </c>
      <c r="AA42" s="526">
        <f>Y42/M42-1</f>
        <v>0.90252256214149162</v>
      </c>
      <c r="AB42" s="527">
        <v>11.286897999999997</v>
      </c>
      <c r="AC42" s="525">
        <f>AB42/Y42-1</f>
        <v>0.13433960527197764</v>
      </c>
      <c r="AD42" s="528">
        <f>AB42/P42-1</f>
        <v>0.57199136490250657</v>
      </c>
      <c r="AE42" s="524">
        <v>8.7940000000000005</v>
      </c>
      <c r="AF42" s="525">
        <f>AE42/AB42-1</f>
        <v>-0.2208665303788514</v>
      </c>
      <c r="AG42" s="526">
        <f>AE42/S42-1</f>
        <v>0.14879163945133911</v>
      </c>
      <c r="AH42" s="527">
        <v>9.2052910000000008</v>
      </c>
      <c r="AI42" s="525">
        <f t="shared" si="93"/>
        <v>4.6769501933136226E-2</v>
      </c>
      <c r="AJ42" s="526">
        <f>AH42/V42-1</f>
        <v>-0.16437082425562821</v>
      </c>
      <c r="AK42" s="527">
        <v>8.4447130000000001</v>
      </c>
      <c r="AL42" s="525">
        <f t="shared" si="95"/>
        <v>-8.2624003955985792E-2</v>
      </c>
      <c r="AM42" s="526">
        <f>AK42/Y42-1</f>
        <v>-0.15130158781844749</v>
      </c>
      <c r="AN42" s="527">
        <v>8.1169960000000003</v>
      </c>
      <c r="AO42" s="525">
        <f t="shared" si="97"/>
        <v>-3.880735792915635E-2</v>
      </c>
      <c r="AP42" s="528">
        <f>AN42/AB42-1</f>
        <v>-0.28084793536718389</v>
      </c>
      <c r="AQ42" s="524">
        <v>7.6890879999999999</v>
      </c>
      <c r="AR42" s="525">
        <f>AQ42/AN42-1</f>
        <v>-5.2717532446732829E-2</v>
      </c>
      <c r="AS42" s="526">
        <f>AQ42/AE42-1</f>
        <v>-0.12564384807823525</v>
      </c>
      <c r="AT42" s="527">
        <v>9.1745769999999993</v>
      </c>
      <c r="AU42" s="525">
        <f t="shared" si="101"/>
        <v>0.19319443346206988</v>
      </c>
      <c r="AV42" s="526">
        <f>AT42/AH42-1</f>
        <v>-3.3365593765587453E-3</v>
      </c>
      <c r="AW42" s="527">
        <v>6.8840059999999994</v>
      </c>
      <c r="AX42" s="525">
        <f t="shared" si="103"/>
        <v>-0.24966502542842028</v>
      </c>
      <c r="AY42" s="526">
        <f>AW42/AK42-1</f>
        <v>-0.18481468819603464</v>
      </c>
      <c r="AZ42" s="527">
        <v>6.6663289999999984</v>
      </c>
      <c r="BA42" s="525">
        <f t="shared" si="105"/>
        <v>-3.162068714059818E-2</v>
      </c>
      <c r="BB42" s="528">
        <f>AZ42/AN42-1</f>
        <v>-0.1787196889095426</v>
      </c>
      <c r="BC42" s="524">
        <v>16.121000000000002</v>
      </c>
      <c r="BD42" s="525">
        <f>BC42/AZ42-1</f>
        <v>1.4182724855013915</v>
      </c>
      <c r="BE42" s="526">
        <f>BC42/AQ42-1</f>
        <v>1.0966075560586641</v>
      </c>
      <c r="BF42" s="527">
        <v>13.239000000000001</v>
      </c>
      <c r="BG42" s="525">
        <f t="shared" si="109"/>
        <v>-0.1787730289684264</v>
      </c>
      <c r="BH42" s="526">
        <f>BF42/AT42-1</f>
        <v>0.4430093071320893</v>
      </c>
      <c r="BI42" s="527">
        <v>10.404</v>
      </c>
      <c r="BJ42" s="525">
        <f t="shared" si="111"/>
        <v>-0.21414004078857929</v>
      </c>
      <c r="BK42" s="526">
        <f>BI42/AW42-1</f>
        <v>0.51132930447765457</v>
      </c>
      <c r="BL42" s="527">
        <v>14.606000000000002</v>
      </c>
      <c r="BM42" s="525">
        <f t="shared" si="113"/>
        <v>0.40388312187620157</v>
      </c>
      <c r="BN42" s="528">
        <f>BL42/AZ42-1</f>
        <v>1.1910109747058697</v>
      </c>
      <c r="BO42" s="524">
        <v>14.9297</v>
      </c>
      <c r="BP42" s="525">
        <f t="shared" si="115"/>
        <v>2.2162125154046253E-2</v>
      </c>
      <c r="BQ42" s="526">
        <f t="shared" si="116"/>
        <v>-7.3897400905651112E-2</v>
      </c>
      <c r="BR42" s="527">
        <v>14.645000000000001</v>
      </c>
      <c r="BS42" s="525">
        <f t="shared" si="117"/>
        <v>-1.9069371789118272E-2</v>
      </c>
      <c r="BT42" s="526">
        <f t="shared" si="118"/>
        <v>0.10620137472618785</v>
      </c>
      <c r="BU42" s="527">
        <v>17.21</v>
      </c>
      <c r="BV42" s="525">
        <f t="shared" si="119"/>
        <v>0.17514510071696821</v>
      </c>
      <c r="BW42" s="526">
        <f t="shared" si="120"/>
        <v>0.65417147251057295</v>
      </c>
      <c r="BX42" s="527">
        <f>BX38+BX35+BX32+BX29+BX39</f>
        <v>16.273</v>
      </c>
      <c r="BY42" s="525">
        <f t="shared" si="124"/>
        <v>-5.4445090063916401E-2</v>
      </c>
      <c r="BZ42" s="528">
        <f>BX42/BL42-1</f>
        <v>0.11413117896754743</v>
      </c>
      <c r="CA42" s="524">
        <f>CA38+CA35+CA32+CA29+CA39</f>
        <v>16.73</v>
      </c>
      <c r="CB42" s="525">
        <f t="shared" si="122"/>
        <v>2.8083328212376468E-2</v>
      </c>
      <c r="CC42" s="526">
        <f t="shared" si="123"/>
        <v>0.12058514236722773</v>
      </c>
    </row>
    <row r="43" spans="1:92" ht="16.25" customHeight="1" thickBot="1">
      <c r="A43" s="530" t="s">
        <v>350</v>
      </c>
      <c r="B43" s="530" t="s">
        <v>40</v>
      </c>
      <c r="C43" s="531">
        <v>0.16800000000000001</v>
      </c>
      <c r="D43" s="532">
        <v>0.47899999999999998</v>
      </c>
      <c r="E43" s="532">
        <v>0.28000000000000003</v>
      </c>
      <c r="F43" s="533">
        <v>0.7609999999999999</v>
      </c>
      <c r="G43" s="534">
        <v>0.63100000000000001</v>
      </c>
      <c r="H43" s="535">
        <f>G43/F43-1</f>
        <v>-0.17082785808147161</v>
      </c>
      <c r="I43" s="536">
        <f>G43/C43-1</f>
        <v>2.7559523809523809</v>
      </c>
      <c r="J43" s="537">
        <v>0.95700000000000007</v>
      </c>
      <c r="K43" s="535">
        <f>J43/G43-1</f>
        <v>0.51664025356576881</v>
      </c>
      <c r="L43" s="536">
        <f>J43/D43-1</f>
        <v>0.99791231732776642</v>
      </c>
      <c r="M43" s="537">
        <v>1.0960000000000001</v>
      </c>
      <c r="N43" s="535">
        <f>M43/J43-1</f>
        <v>0.14524555903866254</v>
      </c>
      <c r="O43" s="536">
        <f>M43/E43-1</f>
        <v>2.9142857142857141</v>
      </c>
      <c r="P43" s="537">
        <v>1.4790000000000003</v>
      </c>
      <c r="Q43" s="535">
        <f>P43/M43-1</f>
        <v>0.34945255474452575</v>
      </c>
      <c r="R43" s="538">
        <f>P43/F43-1</f>
        <v>0.94349540078843686</v>
      </c>
      <c r="S43" s="534">
        <v>1.2030000000000001</v>
      </c>
      <c r="T43" s="535">
        <f>S43/P43-1</f>
        <v>-0.18661257606490889</v>
      </c>
      <c r="U43" s="536">
        <f>S43/G43-1</f>
        <v>0.90649762282091917</v>
      </c>
      <c r="V43" s="537">
        <v>2.3109999999999999</v>
      </c>
      <c r="W43" s="535">
        <f>V43/S43-1</f>
        <v>0.92103075644222754</v>
      </c>
      <c r="X43" s="536">
        <f>V43/J43-1</f>
        <v>1.4148380355276906</v>
      </c>
      <c r="Y43" s="537">
        <v>3.3739999999999997</v>
      </c>
      <c r="Z43" s="535">
        <f>Y43/V43-1</f>
        <v>0.45997403721332741</v>
      </c>
      <c r="AA43" s="536">
        <f>Y43/M43-1</f>
        <v>2.078467153284671</v>
      </c>
      <c r="AB43" s="537">
        <v>2.4550000000000001</v>
      </c>
      <c r="AC43" s="535">
        <f>AB43/Y43-1</f>
        <v>-0.27237700059276815</v>
      </c>
      <c r="AD43" s="538">
        <f>AB43/P43-1</f>
        <v>0.65990534144692337</v>
      </c>
      <c r="AE43" s="534">
        <v>3.2469999999999999</v>
      </c>
      <c r="AF43" s="535">
        <f>AE43/AB43-1</f>
        <v>0.32260692464358454</v>
      </c>
      <c r="AG43" s="536">
        <f>AE43/S43-1</f>
        <v>1.6990856192851203</v>
      </c>
      <c r="AH43" s="537">
        <v>0.37400000000000011</v>
      </c>
      <c r="AI43" s="535">
        <f t="shared" si="93"/>
        <v>-0.88481675392670156</v>
      </c>
      <c r="AJ43" s="536">
        <f>AH43/V43-1</f>
        <v>-0.83816529640848114</v>
      </c>
      <c r="AK43" s="537">
        <v>2.4000000000000004</v>
      </c>
      <c r="AL43" s="535">
        <f t="shared" si="95"/>
        <v>5.4171122994652396</v>
      </c>
      <c r="AM43" s="536">
        <f>AK43/Y43-1</f>
        <v>-0.28867812685240057</v>
      </c>
      <c r="AN43" s="537">
        <v>3.1939999999999991</v>
      </c>
      <c r="AO43" s="535">
        <f t="shared" si="97"/>
        <v>0.33083333333333265</v>
      </c>
      <c r="AP43" s="538">
        <f>AN43/AB43-1</f>
        <v>0.30101832993889976</v>
      </c>
      <c r="AQ43" s="534">
        <v>2.137</v>
      </c>
      <c r="AR43" s="535">
        <f>AQ43/AN43-1</f>
        <v>-0.3309329993738257</v>
      </c>
      <c r="AS43" s="536">
        <f>AQ43/AE43-1</f>
        <v>-0.34185401909454882</v>
      </c>
      <c r="AT43" s="537">
        <v>2.6</v>
      </c>
      <c r="AU43" s="535">
        <f t="shared" si="101"/>
        <v>0.21665886757136166</v>
      </c>
      <c r="AV43" s="536">
        <f>AT43/AH43-1</f>
        <v>5.9518716577540092</v>
      </c>
      <c r="AW43" s="537">
        <v>4.5999999999999996</v>
      </c>
      <c r="AX43" s="535">
        <f t="shared" si="103"/>
        <v>0.76923076923076894</v>
      </c>
      <c r="AY43" s="536">
        <f>AW43/AK43-1</f>
        <v>0.9166666666666663</v>
      </c>
      <c r="AZ43" s="537">
        <v>4.2840000000000007</v>
      </c>
      <c r="BA43" s="535">
        <f t="shared" si="105"/>
        <v>-6.8695652173912825E-2</v>
      </c>
      <c r="BB43" s="538">
        <f>AZ43/AN43-1</f>
        <v>0.34126487163431496</v>
      </c>
      <c r="BC43" s="534">
        <v>5.0670000000000002</v>
      </c>
      <c r="BD43" s="535">
        <f>BC43/AZ43-1</f>
        <v>0.18277310924369727</v>
      </c>
      <c r="BE43" s="536">
        <f>BC43/AQ43-1</f>
        <v>1.3710809546092655</v>
      </c>
      <c r="BF43" s="537">
        <v>4</v>
      </c>
      <c r="BG43" s="535">
        <f t="shared" si="109"/>
        <v>-0.21057825143082698</v>
      </c>
      <c r="BH43" s="536">
        <f>BF43/AT43-1</f>
        <v>0.53846153846153832</v>
      </c>
      <c r="BI43" s="537">
        <v>7.7</v>
      </c>
      <c r="BJ43" s="535">
        <f t="shared" si="111"/>
        <v>0.92500000000000004</v>
      </c>
      <c r="BK43" s="536">
        <f>BI43/AW43-1</f>
        <v>0.67391304347826098</v>
      </c>
      <c r="BL43" s="537">
        <v>9.9</v>
      </c>
      <c r="BM43" s="535">
        <f t="shared" si="113"/>
        <v>0.28571428571428581</v>
      </c>
      <c r="BN43" s="538">
        <f>BL43/AZ43-1</f>
        <v>1.3109243697478989</v>
      </c>
      <c r="BO43" s="534">
        <v>9.1059999999999999</v>
      </c>
      <c r="BP43" s="535">
        <f t="shared" si="115"/>
        <v>-8.0202020202020274E-2</v>
      </c>
      <c r="BQ43" s="536">
        <f t="shared" si="116"/>
        <v>0.79711861061772238</v>
      </c>
      <c r="BR43" s="537">
        <v>13.492000000000001</v>
      </c>
      <c r="BS43" s="535">
        <f t="shared" si="117"/>
        <v>0.48166044366351857</v>
      </c>
      <c r="BT43" s="536">
        <f t="shared" si="118"/>
        <v>2.3730000000000002</v>
      </c>
      <c r="BU43" s="537">
        <v>13.693865999999998</v>
      </c>
      <c r="BV43" s="535">
        <f t="shared" si="119"/>
        <v>1.4961903350133143E-2</v>
      </c>
      <c r="BW43" s="536">
        <f t="shared" si="120"/>
        <v>0.77842415584415559</v>
      </c>
      <c r="BX43" s="537">
        <v>9.41</v>
      </c>
      <c r="BY43" s="535">
        <f t="shared" si="124"/>
        <v>-0.31283101499605726</v>
      </c>
      <c r="BZ43" s="538">
        <f>BX43/BL43-1</f>
        <v>-4.9494949494949481E-2</v>
      </c>
      <c r="CA43" s="534">
        <v>11.398</v>
      </c>
      <c r="CB43" s="535">
        <f t="shared" si="122"/>
        <v>0.21126461211477143</v>
      </c>
      <c r="CC43" s="536">
        <f t="shared" si="123"/>
        <v>0.25170217439051168</v>
      </c>
      <c r="CD43" s="958"/>
      <c r="CE43" s="958"/>
      <c r="CF43" s="958"/>
      <c r="CG43" s="958"/>
      <c r="CH43" s="958"/>
      <c r="CK43" s="958"/>
      <c r="CN43" s="958"/>
    </row>
    <row r="44" spans="1:92" ht="16.25" customHeight="1" thickBot="1">
      <c r="A44" s="530" t="s">
        <v>462</v>
      </c>
      <c r="B44" s="530" t="s">
        <v>427</v>
      </c>
      <c r="C44" s="531">
        <v>1154.2774193548389</v>
      </c>
      <c r="D44" s="532">
        <v>1129.4266666666667</v>
      </c>
      <c r="E44" s="532">
        <v>1132.2375000000002</v>
      </c>
      <c r="F44" s="533">
        <v>1105.7155172413795</v>
      </c>
      <c r="G44" s="534">
        <v>1072.2868852459017</v>
      </c>
      <c r="H44" s="535"/>
      <c r="I44" s="536"/>
      <c r="J44" s="537">
        <v>1078.5650000000001</v>
      </c>
      <c r="K44" s="535"/>
      <c r="L44" s="536"/>
      <c r="M44" s="537">
        <v>1121.5918032786883</v>
      </c>
      <c r="N44" s="535"/>
      <c r="O44" s="536"/>
      <c r="P44" s="537">
        <v>1127.5206349206353</v>
      </c>
      <c r="Q44" s="535"/>
      <c r="R44" s="538"/>
      <c r="S44" s="534">
        <v>1125.0847457627119</v>
      </c>
      <c r="T44" s="535"/>
      <c r="U44" s="536"/>
      <c r="V44" s="537">
        <v>1165.9145161290319</v>
      </c>
      <c r="W44" s="535"/>
      <c r="X44" s="536"/>
      <c r="Y44" s="537">
        <v>1193.2380952380954</v>
      </c>
      <c r="Z44" s="535"/>
      <c r="AA44" s="536"/>
      <c r="AB44" s="537">
        <v>1175.8095238095239</v>
      </c>
      <c r="AC44" s="535"/>
      <c r="AD44" s="538"/>
      <c r="AE44" s="534">
        <v>1193.6000000000001</v>
      </c>
      <c r="AF44" s="535"/>
      <c r="AG44" s="536"/>
      <c r="AH44" s="537">
        <v>1220.8114754098358</v>
      </c>
      <c r="AI44" s="535"/>
      <c r="AJ44" s="536"/>
      <c r="AK44" s="537">
        <v>1188.5374999999999</v>
      </c>
      <c r="AL44" s="535"/>
      <c r="AM44" s="536"/>
      <c r="AN44" s="537">
        <v>1117.6435483870966</v>
      </c>
      <c r="AO44" s="535"/>
      <c r="AP44" s="538"/>
      <c r="AQ44" s="534">
        <v>1114.0516666666667</v>
      </c>
      <c r="AR44" s="535"/>
      <c r="AS44" s="536"/>
      <c r="AT44" s="537">
        <v>1121.2349206349206</v>
      </c>
      <c r="AU44" s="535"/>
      <c r="AV44" s="536"/>
      <c r="AW44" s="537">
        <v>1157.3548387096773</v>
      </c>
      <c r="AX44" s="535"/>
      <c r="AY44" s="536"/>
      <c r="AZ44" s="537">
        <v>1183.1671874999997</v>
      </c>
      <c r="BA44" s="535"/>
      <c r="BB44" s="538"/>
      <c r="BC44" s="534">
        <v>1204.9457627118643</v>
      </c>
      <c r="BD44" s="535"/>
      <c r="BE44" s="536"/>
      <c r="BF44" s="537">
        <v>1259.5725806451612</v>
      </c>
      <c r="BG44" s="535"/>
      <c r="BH44" s="536"/>
      <c r="BI44" s="537">
        <v>1337.9809523809524</v>
      </c>
      <c r="BJ44" s="535"/>
      <c r="BK44" s="536"/>
      <c r="BL44" s="537">
        <v>1359.261904761905</v>
      </c>
      <c r="BM44" s="535"/>
      <c r="BN44" s="538"/>
      <c r="BO44" s="534">
        <v>1275.5774193548391</v>
      </c>
      <c r="BP44" s="535"/>
      <c r="BQ44" s="536"/>
      <c r="BR44" s="537">
        <v>1314.6754098360655</v>
      </c>
      <c r="BS44" s="535"/>
      <c r="BT44" s="536"/>
      <c r="BU44" s="537">
        <v>1310.9483870967749</v>
      </c>
      <c r="BV44" s="535"/>
      <c r="BW44" s="536"/>
      <c r="BX44" s="537">
        <v>1320.8426229508193</v>
      </c>
      <c r="BY44" s="535"/>
      <c r="BZ44" s="538"/>
      <c r="CA44" s="534">
        <v>1328.4491803278688</v>
      </c>
      <c r="CB44" s="535"/>
      <c r="CC44" s="536"/>
      <c r="CD44" s="958"/>
      <c r="CE44" s="958"/>
      <c r="CF44" s="958"/>
      <c r="CG44" s="958"/>
      <c r="CH44" s="958"/>
      <c r="CK44" s="958"/>
      <c r="CN44" s="958"/>
    </row>
    <row r="45" spans="1:92" s="373" customFormat="1" ht="16.25" customHeight="1">
      <c r="A45" s="1017" t="s">
        <v>463</v>
      </c>
      <c r="B45" s="540"/>
      <c r="C45" s="541"/>
      <c r="D45" s="541"/>
      <c r="E45" s="541"/>
      <c r="F45" s="541"/>
      <c r="G45" s="541"/>
      <c r="H45" s="542"/>
      <c r="I45" s="542"/>
      <c r="J45" s="541"/>
      <c r="K45" s="542"/>
      <c r="L45" s="542"/>
      <c r="M45" s="541"/>
      <c r="N45" s="542"/>
      <c r="O45" s="542"/>
      <c r="P45" s="541"/>
      <c r="Q45" s="542"/>
      <c r="R45" s="542"/>
      <c r="S45" s="541"/>
      <c r="T45" s="542"/>
      <c r="U45" s="542"/>
      <c r="V45" s="541"/>
      <c r="W45" s="542"/>
      <c r="X45" s="542"/>
      <c r="Y45" s="541"/>
      <c r="Z45" s="542"/>
      <c r="AA45" s="542"/>
      <c r="AB45" s="541"/>
      <c r="AC45" s="542"/>
      <c r="AD45" s="542"/>
      <c r="AE45" s="541"/>
      <c r="AF45" s="542"/>
      <c r="AG45" s="542"/>
      <c r="AH45" s="541"/>
      <c r="AI45" s="542"/>
      <c r="AJ45" s="542"/>
      <c r="AK45" s="541"/>
      <c r="AL45" s="542"/>
      <c r="AM45" s="542"/>
      <c r="AN45" s="541"/>
      <c r="AO45" s="542"/>
      <c r="AP45" s="542"/>
      <c r="AQ45" s="541"/>
      <c r="AR45" s="542"/>
      <c r="AS45" s="542"/>
      <c r="AT45" s="541"/>
      <c r="AU45" s="542"/>
      <c r="AV45" s="542"/>
      <c r="AW45" s="541"/>
      <c r="AX45" s="542"/>
      <c r="AY45" s="542"/>
      <c r="AZ45" s="541"/>
      <c r="BA45" s="542"/>
      <c r="BB45" s="542"/>
      <c r="BC45" s="541"/>
      <c r="BD45" s="542"/>
      <c r="BE45" s="542"/>
      <c r="BF45" s="541"/>
      <c r="BG45" s="542"/>
      <c r="BH45" s="542"/>
      <c r="BI45" s="541"/>
      <c r="BJ45" s="542"/>
      <c r="BK45" s="542"/>
      <c r="BL45" s="542"/>
      <c r="BM45" s="542"/>
      <c r="BN45" s="542"/>
      <c r="BO45" s="542"/>
      <c r="BP45" s="542"/>
      <c r="BQ45" s="542"/>
      <c r="BR45" s="542"/>
      <c r="BS45" s="542"/>
      <c r="BT45" s="542"/>
      <c r="BU45" s="542"/>
      <c r="BV45" s="542"/>
      <c r="BW45" s="542"/>
      <c r="BX45" s="542"/>
      <c r="BY45" s="542"/>
      <c r="BZ45" s="542"/>
      <c r="CA45" s="542"/>
      <c r="CB45" s="542"/>
      <c r="CC45" s="542"/>
    </row>
    <row r="46" spans="1:92" s="373" customFormat="1" ht="16.25" customHeight="1" thickBot="1">
      <c r="A46" s="371" t="s">
        <v>341</v>
      </c>
      <c r="B46" s="371"/>
      <c r="C46" s="372"/>
      <c r="D46" s="372"/>
      <c r="E46" s="372"/>
      <c r="F46" s="372"/>
      <c r="G46" s="372"/>
      <c r="H46" s="126"/>
      <c r="I46" s="126"/>
      <c r="J46" s="372"/>
      <c r="K46" s="126"/>
      <c r="L46" s="126"/>
      <c r="M46" s="372"/>
      <c r="N46" s="126"/>
      <c r="O46" s="126"/>
      <c r="P46" s="372"/>
      <c r="Q46" s="126"/>
      <c r="R46" s="126"/>
      <c r="S46" s="372"/>
      <c r="T46" s="126"/>
      <c r="U46" s="126"/>
      <c r="V46" s="372"/>
      <c r="W46" s="126"/>
      <c r="X46" s="126"/>
      <c r="Y46" s="372"/>
      <c r="Z46" s="126"/>
      <c r="AA46" s="126"/>
      <c r="AB46" s="372"/>
      <c r="AC46" s="126"/>
      <c r="AD46" s="126"/>
      <c r="AE46" s="372"/>
      <c r="AF46" s="126"/>
      <c r="AG46" s="126"/>
      <c r="AH46" s="372"/>
      <c r="AI46" s="126"/>
      <c r="AJ46" s="126"/>
      <c r="AK46" s="372"/>
      <c r="AL46" s="126"/>
      <c r="AM46" s="126"/>
      <c r="AN46" s="372"/>
      <c r="AO46" s="126"/>
      <c r="AP46" s="126"/>
      <c r="AQ46" s="372"/>
      <c r="AR46" s="126"/>
      <c r="AS46" s="126"/>
      <c r="AT46" s="372"/>
      <c r="AU46" s="126"/>
      <c r="AV46" s="126"/>
      <c r="AW46" s="372"/>
      <c r="AX46" s="126"/>
      <c r="AY46" s="126"/>
      <c r="AZ46" s="372"/>
      <c r="BA46" s="126"/>
      <c r="BB46" s="126"/>
      <c r="BC46" s="372"/>
      <c r="BD46" s="126"/>
      <c r="BE46" s="126"/>
      <c r="BF46" s="372"/>
      <c r="BG46" s="126"/>
      <c r="BH46" s="126"/>
      <c r="BI46" s="372"/>
      <c r="BJ46" s="126"/>
      <c r="BK46" s="126"/>
      <c r="BL46" s="542"/>
      <c r="BM46" s="542"/>
      <c r="BN46" s="542"/>
      <c r="BO46" s="542"/>
      <c r="BP46" s="542"/>
      <c r="BQ46" s="542"/>
      <c r="BR46" s="542"/>
      <c r="BS46" s="542"/>
      <c r="BT46" s="542"/>
      <c r="BU46" s="542"/>
      <c r="BV46" s="542"/>
      <c r="BW46" s="542"/>
      <c r="BX46" s="542"/>
      <c r="BY46" s="542"/>
      <c r="BZ46" s="126"/>
      <c r="CA46" s="542"/>
      <c r="CB46" s="542"/>
      <c r="CC46" s="542"/>
    </row>
    <row r="47" spans="1:92" s="371" customFormat="1" ht="16.25" customHeight="1">
      <c r="A47" s="379" t="s">
        <v>351</v>
      </c>
      <c r="B47" s="379"/>
      <c r="C47" s="382" t="str">
        <f>C26</f>
        <v>1Q17</v>
      </c>
      <c r="D47" s="383" t="str">
        <f t="shared" ref="D47:G47" si="125">D26</f>
        <v>2Q17</v>
      </c>
      <c r="E47" s="383" t="str">
        <f t="shared" si="125"/>
        <v>3Q17</v>
      </c>
      <c r="F47" s="544" t="str">
        <f t="shared" si="125"/>
        <v>4Q17</v>
      </c>
      <c r="G47" s="382" t="str">
        <f t="shared" si="125"/>
        <v>1Q18</v>
      </c>
      <c r="H47" s="39"/>
      <c r="I47" s="39"/>
      <c r="J47" s="383" t="str">
        <f t="shared" ref="J47:BU47" si="126">J26</f>
        <v>2Q18</v>
      </c>
      <c r="K47" s="39"/>
      <c r="L47" s="39"/>
      <c r="M47" s="383" t="str">
        <f t="shared" si="126"/>
        <v>3Q18</v>
      </c>
      <c r="N47" s="39"/>
      <c r="O47" s="39"/>
      <c r="P47" s="383" t="str">
        <f t="shared" si="126"/>
        <v>4Q18</v>
      </c>
      <c r="Q47" s="39"/>
      <c r="R47" s="384"/>
      <c r="S47" s="382" t="str">
        <f t="shared" si="126"/>
        <v>1Q19</v>
      </c>
      <c r="T47" s="39"/>
      <c r="U47" s="39"/>
      <c r="V47" s="383" t="str">
        <f t="shared" si="126"/>
        <v>2Q19</v>
      </c>
      <c r="W47" s="39"/>
      <c r="X47" s="39"/>
      <c r="Y47" s="383" t="str">
        <f t="shared" si="126"/>
        <v>3Q19</v>
      </c>
      <c r="Z47" s="39"/>
      <c r="AA47" s="39"/>
      <c r="AB47" s="383" t="str">
        <f t="shared" si="126"/>
        <v>4Q19</v>
      </c>
      <c r="AC47" s="39"/>
      <c r="AD47" s="384"/>
      <c r="AE47" s="382" t="str">
        <f t="shared" si="126"/>
        <v>1Q20</v>
      </c>
      <c r="AF47" s="39"/>
      <c r="AG47" s="39"/>
      <c r="AH47" s="383" t="str">
        <f t="shared" si="126"/>
        <v>2Q20</v>
      </c>
      <c r="AI47" s="39"/>
      <c r="AJ47" s="39"/>
      <c r="AK47" s="383" t="str">
        <f t="shared" si="126"/>
        <v>3Q20</v>
      </c>
      <c r="AL47" s="39"/>
      <c r="AM47" s="39"/>
      <c r="AN47" s="383" t="str">
        <f t="shared" si="126"/>
        <v>4Q20</v>
      </c>
      <c r="AO47" s="39"/>
      <c r="AP47" s="384"/>
      <c r="AQ47" s="382" t="str">
        <f t="shared" si="126"/>
        <v>1Q21</v>
      </c>
      <c r="AR47" s="39"/>
      <c r="AS47" s="39"/>
      <c r="AT47" s="383" t="str">
        <f t="shared" si="126"/>
        <v>2Q21</v>
      </c>
      <c r="AU47" s="39"/>
      <c r="AV47" s="39"/>
      <c r="AW47" s="383" t="str">
        <f t="shared" si="126"/>
        <v>3Q21</v>
      </c>
      <c r="AX47" s="39"/>
      <c r="AY47" s="39"/>
      <c r="AZ47" s="383" t="str">
        <f t="shared" si="126"/>
        <v>4Q21</v>
      </c>
      <c r="BA47" s="39"/>
      <c r="BB47" s="384"/>
      <c r="BC47" s="382" t="str">
        <f t="shared" si="126"/>
        <v>1Q22</v>
      </c>
      <c r="BD47" s="39"/>
      <c r="BE47" s="39"/>
      <c r="BF47" s="383" t="str">
        <f t="shared" si="126"/>
        <v>2Q22</v>
      </c>
      <c r="BG47" s="39"/>
      <c r="BH47" s="39"/>
      <c r="BI47" s="383" t="str">
        <f t="shared" si="126"/>
        <v>3Q22</v>
      </c>
      <c r="BJ47" s="39"/>
      <c r="BK47" s="39"/>
      <c r="BL47" s="383" t="str">
        <f t="shared" si="126"/>
        <v>4Q22</v>
      </c>
      <c r="BM47" s="39"/>
      <c r="BN47" s="384"/>
      <c r="BO47" s="382" t="str">
        <f t="shared" si="126"/>
        <v>1Q23</v>
      </c>
      <c r="BP47" s="39"/>
      <c r="BQ47" s="39"/>
      <c r="BR47" s="383" t="str">
        <f t="shared" si="126"/>
        <v>2Q23</v>
      </c>
      <c r="BS47" s="39"/>
      <c r="BT47" s="39"/>
      <c r="BU47" s="383" t="str">
        <f t="shared" si="126"/>
        <v>3Q23</v>
      </c>
      <c r="BV47" s="39"/>
      <c r="BW47" s="39"/>
      <c r="BX47" s="383" t="str">
        <f t="shared" ref="BX47" si="127">BX26</f>
        <v>4Q23</v>
      </c>
      <c r="BY47" s="39"/>
      <c r="BZ47" s="384"/>
      <c r="CA47" s="382" t="str">
        <f t="shared" ref="CA47" si="128">CA26</f>
        <v>1Q24</v>
      </c>
      <c r="CB47" s="39"/>
      <c r="CC47" s="39"/>
    </row>
    <row r="48" spans="1:92" s="297" customFormat="1" ht="16.25" customHeight="1">
      <c r="A48" s="490" t="s">
        <v>342</v>
      </c>
      <c r="B48" s="491" t="s">
        <v>423</v>
      </c>
      <c r="C48" s="545">
        <f t="shared" ref="C48:G57" si="129">IFERROR(C27/C$40,"")</f>
        <v>0.68097447795823673</v>
      </c>
      <c r="D48" s="546">
        <f t="shared" si="129"/>
        <v>0.59526261585993823</v>
      </c>
      <c r="E48" s="546">
        <f t="shared" si="129"/>
        <v>0.52230046948356812</v>
      </c>
      <c r="F48" s="547">
        <f t="shared" si="129"/>
        <v>0.59877775006235912</v>
      </c>
      <c r="G48" s="548">
        <f t="shared" si="129"/>
        <v>0.55645981688708035</v>
      </c>
      <c r="H48" s="398"/>
      <c r="I48" s="496"/>
      <c r="J48" s="549">
        <f t="shared" ref="J48:J64" si="130">IFERROR(J27/J$40,"")</f>
        <v>0.54799301919720766</v>
      </c>
      <c r="K48" s="398"/>
      <c r="L48" s="496"/>
      <c r="M48" s="549">
        <f t="shared" ref="M48:M64" si="131">IFERROR(M27/M$40,"")</f>
        <v>0.47889750215331611</v>
      </c>
      <c r="N48" s="398"/>
      <c r="O48" s="496"/>
      <c r="P48" s="549">
        <f t="shared" ref="P48:P64" si="132">IFERROR(P27/P$40,"")</f>
        <v>0.5318565256155271</v>
      </c>
      <c r="Q48" s="398"/>
      <c r="R48" s="498"/>
      <c r="S48" s="548">
        <f t="shared" ref="S48:S64" si="133">IFERROR(S27/S$40,"")</f>
        <v>0.43360098826436066</v>
      </c>
      <c r="T48" s="398"/>
      <c r="U48" s="496"/>
      <c r="V48" s="549">
        <f t="shared" ref="V48:V64" si="134">IFERROR(V27/V$40,"")</f>
        <v>0.48186624617382434</v>
      </c>
      <c r="W48" s="398"/>
      <c r="X48" s="496"/>
      <c r="Y48" s="549">
        <f t="shared" ref="Y48:Y64" si="135">IFERROR(Y27/Y$40,"")</f>
        <v>0.4314904858553919</v>
      </c>
      <c r="Z48" s="398"/>
      <c r="AA48" s="496"/>
      <c r="AB48" s="549">
        <f t="shared" ref="AB48:AB64" si="136">IFERROR(AB27/AB$40,"")</f>
        <v>0.46076960787080939</v>
      </c>
      <c r="AC48" s="398"/>
      <c r="AD48" s="498"/>
      <c r="AE48" s="548">
        <f t="shared" ref="AE48:AE64" si="137">IFERROR(AE27/AE$40,"")</f>
        <v>0.42945157526254379</v>
      </c>
      <c r="AF48" s="398"/>
      <c r="AG48" s="496"/>
      <c r="AH48" s="549">
        <f t="shared" ref="AH48:AH64" si="138">IFERROR(AH27/AH$40,"")</f>
        <v>0.3981474775346705</v>
      </c>
      <c r="AI48" s="398"/>
      <c r="AJ48" s="496"/>
      <c r="AK48" s="549">
        <f t="shared" ref="AK48:AK64" si="139">IFERROR(AK27/AK$40,"")</f>
        <v>0.41814684456504159</v>
      </c>
      <c r="AL48" s="398"/>
      <c r="AM48" s="496"/>
      <c r="AN48" s="549">
        <f t="shared" ref="AN48:AN64" si="140">IFERROR(AN27/AN$40,"")</f>
        <v>0.46670486187002164</v>
      </c>
      <c r="AO48" s="398"/>
      <c r="AP48" s="498"/>
      <c r="AQ48" s="548">
        <f t="shared" ref="AQ48:AQ64" si="141">IFERROR(AQ27/AQ$40,"")</f>
        <v>0.43185594304992247</v>
      </c>
      <c r="AR48" s="398"/>
      <c r="AS48" s="496"/>
      <c r="AT48" s="549">
        <f t="shared" ref="AT48:AT64" si="142">IFERROR(AT27/AT$40,"")</f>
        <v>0.56932786388913448</v>
      </c>
      <c r="AU48" s="398"/>
      <c r="AV48" s="496"/>
      <c r="AW48" s="549">
        <f t="shared" ref="AW48:AW64" si="143">IFERROR(AW27/AW$40,"")</f>
        <v>0.4384655575706044</v>
      </c>
      <c r="AX48" s="398"/>
      <c r="AY48" s="496"/>
      <c r="AZ48" s="549">
        <f t="shared" ref="AZ48:AZ64" si="144">IFERROR(AZ27/AZ$40,"")</f>
        <v>0.40157915668262206</v>
      </c>
      <c r="BA48" s="398"/>
      <c r="BB48" s="498"/>
      <c r="BC48" s="548">
        <f t="shared" ref="BC48:BC64" si="145">IFERROR(BC27/BC$40,"")</f>
        <v>0.57932515684168884</v>
      </c>
      <c r="BD48" s="398"/>
      <c r="BE48" s="496"/>
      <c r="BF48" s="549">
        <f t="shared" ref="BF48:BF64" si="146">IFERROR(BF27/BF$40,"")</f>
        <v>0.52291978838567632</v>
      </c>
      <c r="BG48" s="398"/>
      <c r="BH48" s="496"/>
      <c r="BI48" s="549">
        <f t="shared" ref="BI48:BI64" si="147">IFERROR(BI27/BI$40,"")</f>
        <v>0.46598322460391428</v>
      </c>
      <c r="BJ48" s="398"/>
      <c r="BK48" s="496"/>
      <c r="BL48" s="549">
        <f t="shared" ref="BL48:BL64" si="148">IFERROR(BL27/BL$40,"")</f>
        <v>0.52008205838008847</v>
      </c>
      <c r="BM48" s="398"/>
      <c r="BN48" s="498"/>
      <c r="BO48" s="548">
        <f t="shared" ref="BO48:BO64" si="149">IFERROR(BO27/BO$40,"")</f>
        <v>0.47087969045077599</v>
      </c>
      <c r="BP48" s="398"/>
      <c r="BQ48" s="496"/>
      <c r="BR48" s="549">
        <f t="shared" ref="BR48:BR64" si="150">IFERROR(BR27/BR$40,"")</f>
        <v>0.47841812833642006</v>
      </c>
      <c r="BS48" s="398"/>
      <c r="BT48" s="496"/>
      <c r="BU48" s="549">
        <f t="shared" ref="BU48:BU64" si="151">IFERROR(BU27/BU$40,"")</f>
        <v>0.53528863094621204</v>
      </c>
      <c r="BV48" s="398"/>
      <c r="BW48" s="496"/>
      <c r="BX48" s="549">
        <f t="shared" ref="BX48:BX64" si="152">IFERROR(BX27/BX$40,"")</f>
        <v>0.50728676892964286</v>
      </c>
      <c r="BY48" s="398"/>
      <c r="BZ48" s="498"/>
      <c r="CA48" s="548">
        <f t="shared" ref="CA48:CA64" si="153">IFERROR(CA27/CA$40,"")</f>
        <v>0.4128902915897496</v>
      </c>
      <c r="CB48" s="398"/>
      <c r="CC48" s="496"/>
    </row>
    <row r="49" spans="1:83" s="555" customFormat="1" ht="16.25" customHeight="1" outlineLevel="1">
      <c r="A49" s="499" t="s">
        <v>343</v>
      </c>
      <c r="B49" s="500" t="s">
        <v>418</v>
      </c>
      <c r="C49" s="550">
        <f t="shared" si="129"/>
        <v>0.50116009280742468</v>
      </c>
      <c r="D49" s="551">
        <f t="shared" si="129"/>
        <v>0.3810504634397528</v>
      </c>
      <c r="E49" s="551">
        <f t="shared" si="129"/>
        <v>0.30046948356807512</v>
      </c>
      <c r="F49" s="552">
        <f t="shared" si="129"/>
        <v>0.40159640808181574</v>
      </c>
      <c r="G49" s="553">
        <f t="shared" si="129"/>
        <v>0.35300101729399797</v>
      </c>
      <c r="H49" s="462"/>
      <c r="I49" s="463"/>
      <c r="J49" s="554">
        <f t="shared" si="130"/>
        <v>0.37172774869109942</v>
      </c>
      <c r="K49" s="462"/>
      <c r="L49" s="463"/>
      <c r="M49" s="554">
        <f t="shared" si="131"/>
        <v>0.25409130060292856</v>
      </c>
      <c r="N49" s="462"/>
      <c r="O49" s="463"/>
      <c r="P49" s="554">
        <f t="shared" si="132"/>
        <v>0.2838625608668815</v>
      </c>
      <c r="Q49" s="462"/>
      <c r="R49" s="465"/>
      <c r="S49" s="553">
        <f t="shared" si="133"/>
        <v>0.23792464484249534</v>
      </c>
      <c r="T49" s="462"/>
      <c r="U49" s="463"/>
      <c r="V49" s="554">
        <f t="shared" si="134"/>
        <v>0.22868936091271677</v>
      </c>
      <c r="W49" s="462"/>
      <c r="X49" s="463"/>
      <c r="Y49" s="554">
        <f t="shared" si="135"/>
        <v>0.23755106486609023</v>
      </c>
      <c r="Z49" s="462"/>
      <c r="AA49" s="463"/>
      <c r="AB49" s="554">
        <f t="shared" si="136"/>
        <v>0.26272114541719943</v>
      </c>
      <c r="AC49" s="462"/>
      <c r="AD49" s="465"/>
      <c r="AE49" s="553">
        <f t="shared" si="137"/>
        <v>0.26277712952158694</v>
      </c>
      <c r="AF49" s="462"/>
      <c r="AG49" s="463"/>
      <c r="AH49" s="554">
        <f t="shared" si="138"/>
        <v>0.17560132806592774</v>
      </c>
      <c r="AI49" s="462"/>
      <c r="AJ49" s="463"/>
      <c r="AK49" s="554">
        <f t="shared" si="139"/>
        <v>0.28254150115324</v>
      </c>
      <c r="AL49" s="462"/>
      <c r="AM49" s="463"/>
      <c r="AN49" s="554">
        <f t="shared" si="140"/>
        <v>0.32755509935902094</v>
      </c>
      <c r="AO49" s="462"/>
      <c r="AP49" s="465"/>
      <c r="AQ49" s="553">
        <f t="shared" si="141"/>
        <v>0.2951972011252233</v>
      </c>
      <c r="AR49" s="462"/>
      <c r="AS49" s="463"/>
      <c r="AT49" s="554">
        <f t="shared" si="142"/>
        <v>0.44237167306827302</v>
      </c>
      <c r="AU49" s="462"/>
      <c r="AV49" s="463"/>
      <c r="AW49" s="554">
        <f t="shared" si="143"/>
        <v>0.35304100963064661</v>
      </c>
      <c r="AX49" s="462"/>
      <c r="AY49" s="463"/>
      <c r="AZ49" s="554">
        <f t="shared" si="144"/>
        <v>0.3391854235626835</v>
      </c>
      <c r="BA49" s="462"/>
      <c r="BB49" s="465"/>
      <c r="BC49" s="553">
        <f t="shared" si="145"/>
        <v>0.24585994461086305</v>
      </c>
      <c r="BD49" s="462"/>
      <c r="BE49" s="463"/>
      <c r="BF49" s="554">
        <f t="shared" si="146"/>
        <v>0.2874529830892022</v>
      </c>
      <c r="BG49" s="462"/>
      <c r="BH49" s="463"/>
      <c r="BI49" s="554">
        <f t="shared" si="147"/>
        <v>0.34572948922225899</v>
      </c>
      <c r="BJ49" s="462"/>
      <c r="BK49" s="463"/>
      <c r="BL49" s="554">
        <f t="shared" si="148"/>
        <v>0.363330779307447</v>
      </c>
      <c r="BM49" s="462"/>
      <c r="BN49" s="465"/>
      <c r="BO49" s="553">
        <f t="shared" si="149"/>
        <v>0.31969732736677892</v>
      </c>
      <c r="BP49" s="462"/>
      <c r="BQ49" s="463"/>
      <c r="BR49" s="554">
        <f t="shared" si="150"/>
        <v>0.35528924719468352</v>
      </c>
      <c r="BS49" s="462"/>
      <c r="BT49" s="463"/>
      <c r="BU49" s="554">
        <f t="shared" si="151"/>
        <v>0.36853559954399417</v>
      </c>
      <c r="BV49" s="462"/>
      <c r="BW49" s="463"/>
      <c r="BX49" s="554">
        <f t="shared" si="152"/>
        <v>0.35338169904048677</v>
      </c>
      <c r="BY49" s="462"/>
      <c r="BZ49" s="465"/>
      <c r="CA49" s="553">
        <f t="shared" si="153"/>
        <v>0.28319339407292715</v>
      </c>
      <c r="CB49" s="462"/>
      <c r="CC49" s="463"/>
    </row>
    <row r="50" spans="1:83" s="555" customFormat="1" ht="16.25" customHeight="1" outlineLevel="1">
      <c r="A50" s="499" t="s">
        <v>344</v>
      </c>
      <c r="B50" s="500" t="s">
        <v>157</v>
      </c>
      <c r="C50" s="550">
        <f t="shared" si="129"/>
        <v>0.17981438515081208</v>
      </c>
      <c r="D50" s="551">
        <f t="shared" si="129"/>
        <v>0.21421215242018538</v>
      </c>
      <c r="E50" s="551">
        <f t="shared" si="129"/>
        <v>0.22183098591549297</v>
      </c>
      <c r="F50" s="552">
        <f t="shared" si="129"/>
        <v>0.1973060613619356</v>
      </c>
      <c r="G50" s="553">
        <f t="shared" si="129"/>
        <v>0.20345879959308241</v>
      </c>
      <c r="H50" s="462"/>
      <c r="I50" s="463"/>
      <c r="J50" s="554">
        <f t="shared" si="130"/>
        <v>0.17626527050610818</v>
      </c>
      <c r="K50" s="462"/>
      <c r="L50" s="463"/>
      <c r="M50" s="554">
        <f t="shared" si="131"/>
        <v>0.22480620155038761</v>
      </c>
      <c r="N50" s="462"/>
      <c r="O50" s="463"/>
      <c r="P50" s="554">
        <f t="shared" si="132"/>
        <v>0.24799396474864552</v>
      </c>
      <c r="Q50" s="462"/>
      <c r="R50" s="465"/>
      <c r="S50" s="553">
        <f t="shared" si="133"/>
        <v>0.19567634342186535</v>
      </c>
      <c r="T50" s="462"/>
      <c r="U50" s="463"/>
      <c r="V50" s="554">
        <f t="shared" si="134"/>
        <v>0.25317688526110749</v>
      </c>
      <c r="W50" s="462"/>
      <c r="X50" s="463"/>
      <c r="Y50" s="554">
        <f t="shared" si="135"/>
        <v>0.19393942098930167</v>
      </c>
      <c r="Z50" s="462"/>
      <c r="AA50" s="463"/>
      <c r="AB50" s="554">
        <f t="shared" si="136"/>
        <v>0.19809326523668722</v>
      </c>
      <c r="AC50" s="462"/>
      <c r="AD50" s="465"/>
      <c r="AE50" s="553">
        <f t="shared" si="137"/>
        <v>0.16667444574095683</v>
      </c>
      <c r="AF50" s="462"/>
      <c r="AG50" s="463"/>
      <c r="AH50" s="554">
        <f t="shared" si="138"/>
        <v>0.22254614946874277</v>
      </c>
      <c r="AI50" s="462"/>
      <c r="AJ50" s="463"/>
      <c r="AK50" s="554">
        <f t="shared" si="139"/>
        <v>0.13560534341180155</v>
      </c>
      <c r="AL50" s="462"/>
      <c r="AM50" s="463"/>
      <c r="AN50" s="554">
        <f t="shared" si="140"/>
        <v>0.13914976251100075</v>
      </c>
      <c r="AO50" s="462"/>
      <c r="AP50" s="465"/>
      <c r="AQ50" s="553">
        <f t="shared" si="141"/>
        <v>0.13665874192469918</v>
      </c>
      <c r="AR50" s="462"/>
      <c r="AS50" s="463"/>
      <c r="AT50" s="554">
        <f t="shared" si="142"/>
        <v>0.12696602518574063</v>
      </c>
      <c r="AU50" s="462"/>
      <c r="AV50" s="463"/>
      <c r="AW50" s="554">
        <f t="shared" si="143"/>
        <v>8.5424547939957796E-2</v>
      </c>
      <c r="AX50" s="462"/>
      <c r="AY50" s="463"/>
      <c r="AZ50" s="554">
        <f t="shared" si="144"/>
        <v>6.2393733119938552E-2</v>
      </c>
      <c r="BA50" s="462"/>
      <c r="BB50" s="465"/>
      <c r="BC50" s="553">
        <f t="shared" si="145"/>
        <v>0.33346521223082581</v>
      </c>
      <c r="BD50" s="462"/>
      <c r="BE50" s="463"/>
      <c r="BF50" s="554">
        <f t="shared" si="146"/>
        <v>0.23852481575486986</v>
      </c>
      <c r="BG50" s="462"/>
      <c r="BH50" s="463"/>
      <c r="BI50" s="554">
        <f t="shared" si="147"/>
        <v>0.12025373538165531</v>
      </c>
      <c r="BJ50" s="462"/>
      <c r="BK50" s="463"/>
      <c r="BL50" s="554">
        <f t="shared" si="148"/>
        <v>0.1567512790726415</v>
      </c>
      <c r="BM50" s="462"/>
      <c r="BN50" s="465"/>
      <c r="BO50" s="553">
        <f t="shared" si="149"/>
        <v>0.15118236308399705</v>
      </c>
      <c r="BP50" s="462"/>
      <c r="BQ50" s="463"/>
      <c r="BR50" s="554">
        <f t="shared" si="150"/>
        <v>0.12312888114173656</v>
      </c>
      <c r="BS50" s="462"/>
      <c r="BT50" s="463"/>
      <c r="BU50" s="554">
        <f t="shared" si="151"/>
        <v>0.16675303140221784</v>
      </c>
      <c r="BV50" s="462"/>
      <c r="BW50" s="463"/>
      <c r="BX50" s="554">
        <f t="shared" si="152"/>
        <v>0.153905069889156</v>
      </c>
      <c r="BY50" s="462"/>
      <c r="BZ50" s="465"/>
      <c r="CA50" s="553">
        <f t="shared" si="153"/>
        <v>0.12969689751682248</v>
      </c>
      <c r="CB50" s="462"/>
      <c r="CC50" s="463"/>
    </row>
    <row r="51" spans="1:83" s="297" customFormat="1" ht="16.25" customHeight="1">
      <c r="A51" s="490" t="s">
        <v>345</v>
      </c>
      <c r="B51" s="491" t="s">
        <v>424</v>
      </c>
      <c r="C51" s="545">
        <f t="shared" si="129"/>
        <v>7.1925754060324837E-2</v>
      </c>
      <c r="D51" s="546">
        <f t="shared" si="129"/>
        <v>0.10401647785787847</v>
      </c>
      <c r="E51" s="546">
        <f t="shared" si="129"/>
        <v>0.13497652582159625</v>
      </c>
      <c r="F51" s="547">
        <f t="shared" si="129"/>
        <v>0.13694188076827135</v>
      </c>
      <c r="G51" s="548">
        <f t="shared" si="129"/>
        <v>0.10172939979654121</v>
      </c>
      <c r="H51" s="398"/>
      <c r="I51" s="496"/>
      <c r="J51" s="549">
        <f t="shared" si="130"/>
        <v>0.10209424083769632</v>
      </c>
      <c r="K51" s="398"/>
      <c r="L51" s="496"/>
      <c r="M51" s="549">
        <f t="shared" si="131"/>
        <v>0.12575366063738158</v>
      </c>
      <c r="N51" s="398"/>
      <c r="O51" s="496"/>
      <c r="P51" s="549">
        <f t="shared" si="132"/>
        <v>0.11919621425142309</v>
      </c>
      <c r="Q51" s="398"/>
      <c r="R51" s="498"/>
      <c r="S51" s="548">
        <f t="shared" si="133"/>
        <v>0.12359481161210623</v>
      </c>
      <c r="T51" s="398"/>
      <c r="U51" s="496"/>
      <c r="V51" s="549">
        <f t="shared" si="134"/>
        <v>8.9462944068268241E-2</v>
      </c>
      <c r="W51" s="398"/>
      <c r="X51" s="496"/>
      <c r="Y51" s="549">
        <f t="shared" si="135"/>
        <v>5.3687253922637332E-2</v>
      </c>
      <c r="Z51" s="398"/>
      <c r="AA51" s="496"/>
      <c r="AB51" s="549">
        <f t="shared" si="136"/>
        <v>6.8292658230661066E-2</v>
      </c>
      <c r="AC51" s="398"/>
      <c r="AD51" s="498"/>
      <c r="AE51" s="548">
        <f t="shared" si="137"/>
        <v>6.6044340723453915E-2</v>
      </c>
      <c r="AF51" s="398"/>
      <c r="AG51" s="496"/>
      <c r="AH51" s="549">
        <f t="shared" si="138"/>
        <v>5.0775738643313022E-2</v>
      </c>
      <c r="AI51" s="398"/>
      <c r="AJ51" s="496"/>
      <c r="AK51" s="549">
        <f t="shared" si="139"/>
        <v>6.0198177571053606E-2</v>
      </c>
      <c r="AL51" s="398"/>
      <c r="AM51" s="496"/>
      <c r="AN51" s="549">
        <f t="shared" si="140"/>
        <v>5.0591687959271089E-2</v>
      </c>
      <c r="AO51" s="398"/>
      <c r="AP51" s="498"/>
      <c r="AQ51" s="548">
        <f t="shared" si="141"/>
        <v>8.3869669888719661E-2</v>
      </c>
      <c r="AR51" s="398"/>
      <c r="AS51" s="496"/>
      <c r="AT51" s="549">
        <f t="shared" si="142"/>
        <v>5.0624970496905369E-2</v>
      </c>
      <c r="AU51" s="398"/>
      <c r="AV51" s="496"/>
      <c r="AW51" s="549">
        <f t="shared" si="143"/>
        <v>7.9533361966300536E-2</v>
      </c>
      <c r="AX51" s="398"/>
      <c r="AY51" s="496"/>
      <c r="AZ51" s="549">
        <f t="shared" si="144"/>
        <v>7.9634151941093315E-2</v>
      </c>
      <c r="BA51" s="398"/>
      <c r="BB51" s="498"/>
      <c r="BC51" s="548">
        <f t="shared" si="145"/>
        <v>5.6519527496750134E-2</v>
      </c>
      <c r="BD51" s="398"/>
      <c r="BE51" s="496"/>
      <c r="BF51" s="549">
        <f t="shared" si="146"/>
        <v>7.0334240543102652E-2</v>
      </c>
      <c r="BG51" s="398"/>
      <c r="BH51" s="496"/>
      <c r="BI51" s="549">
        <f t="shared" si="147"/>
        <v>4.5095150768120734E-2</v>
      </c>
      <c r="BJ51" s="398"/>
      <c r="BK51" s="496"/>
      <c r="BL51" s="549">
        <f t="shared" si="148"/>
        <v>5.049556340987172E-2</v>
      </c>
      <c r="BM51" s="398"/>
      <c r="BN51" s="498"/>
      <c r="BO51" s="548">
        <f t="shared" si="149"/>
        <v>2.9967053945315705E-2</v>
      </c>
      <c r="BP51" s="398"/>
      <c r="BQ51" s="496"/>
      <c r="BR51" s="549">
        <f t="shared" si="150"/>
        <v>3.3380542542760648E-2</v>
      </c>
      <c r="BS51" s="398"/>
      <c r="BT51" s="496"/>
      <c r="BU51" s="549">
        <f t="shared" si="151"/>
        <v>1.8260959684941444E-2</v>
      </c>
      <c r="BV51" s="398"/>
      <c r="BW51" s="496"/>
      <c r="BX51" s="549">
        <f t="shared" si="152"/>
        <v>3.2168159479182175E-2</v>
      </c>
      <c r="BY51" s="398"/>
      <c r="BZ51" s="498"/>
      <c r="CA51" s="548">
        <f t="shared" si="153"/>
        <v>2.798785208122432E-2</v>
      </c>
      <c r="CB51" s="398"/>
      <c r="CC51" s="496"/>
    </row>
    <row r="52" spans="1:83" s="555" customFormat="1" ht="16.25" customHeight="1" outlineLevel="1">
      <c r="A52" s="499" t="s">
        <v>343</v>
      </c>
      <c r="B52" s="500" t="s">
        <v>418</v>
      </c>
      <c r="C52" s="550">
        <f t="shared" si="129"/>
        <v>6.612529002320186E-2</v>
      </c>
      <c r="D52" s="551">
        <f t="shared" si="129"/>
        <v>9.3717816683831098E-2</v>
      </c>
      <c r="E52" s="551">
        <f t="shared" si="129"/>
        <v>8.098591549295775E-2</v>
      </c>
      <c r="F52" s="552">
        <f t="shared" si="129"/>
        <v>0.10401596408081812</v>
      </c>
      <c r="G52" s="553">
        <f t="shared" si="129"/>
        <v>6.4089521871820959E-2</v>
      </c>
      <c r="H52" s="462"/>
      <c r="I52" s="463"/>
      <c r="J52" s="554">
        <f t="shared" si="130"/>
        <v>6.6317626527050602E-2</v>
      </c>
      <c r="K52" s="462"/>
      <c r="L52" s="463"/>
      <c r="M52" s="554">
        <f t="shared" si="131"/>
        <v>9.5607235142118871E-2</v>
      </c>
      <c r="N52" s="462"/>
      <c r="O52" s="463"/>
      <c r="P52" s="554">
        <f t="shared" si="132"/>
        <v>9.8484328921198808E-2</v>
      </c>
      <c r="Q52" s="462"/>
      <c r="R52" s="465"/>
      <c r="S52" s="553">
        <f t="shared" si="133"/>
        <v>0.10500308832612723</v>
      </c>
      <c r="T52" s="462"/>
      <c r="U52" s="463"/>
      <c r="V52" s="554">
        <f t="shared" si="134"/>
        <v>7.2163992208514965E-2</v>
      </c>
      <c r="W52" s="462"/>
      <c r="X52" s="463"/>
      <c r="Y52" s="554">
        <f t="shared" si="135"/>
        <v>4.1583863374116209E-2</v>
      </c>
      <c r="Z52" s="462"/>
      <c r="AA52" s="463"/>
      <c r="AB52" s="554">
        <f t="shared" si="136"/>
        <v>5.735670210656417E-2</v>
      </c>
      <c r="AC52" s="462"/>
      <c r="AD52" s="465"/>
      <c r="AE52" s="553">
        <f t="shared" si="137"/>
        <v>6.0303383897316216E-2</v>
      </c>
      <c r="AF52" s="462"/>
      <c r="AG52" s="463"/>
      <c r="AH52" s="554">
        <f t="shared" si="138"/>
        <v>2.7597075678585013E-2</v>
      </c>
      <c r="AI52" s="462"/>
      <c r="AJ52" s="463"/>
      <c r="AK52" s="554">
        <f t="shared" si="139"/>
        <v>4.5466779808184858E-2</v>
      </c>
      <c r="AL52" s="462"/>
      <c r="AM52" s="463"/>
      <c r="AN52" s="554">
        <f t="shared" si="140"/>
        <v>4.6639533414983121E-2</v>
      </c>
      <c r="AO52" s="462"/>
      <c r="AP52" s="465"/>
      <c r="AQ52" s="553">
        <f t="shared" si="141"/>
        <v>7.5763975894075616E-2</v>
      </c>
      <c r="AR52" s="462"/>
      <c r="AS52" s="463"/>
      <c r="AT52" s="554">
        <f t="shared" si="142"/>
        <v>3.8973927131832571E-2</v>
      </c>
      <c r="AU52" s="462"/>
      <c r="AV52" s="463"/>
      <c r="AW52" s="554">
        <f t="shared" si="143"/>
        <v>7.3704291784084539E-2</v>
      </c>
      <c r="AX52" s="462"/>
      <c r="AY52" s="463"/>
      <c r="AZ52" s="554">
        <f t="shared" si="144"/>
        <v>7.3198670153092213E-2</v>
      </c>
      <c r="BA52" s="462"/>
      <c r="BB52" s="465"/>
      <c r="BC52" s="553">
        <f t="shared" si="145"/>
        <v>5.3693551121912625E-2</v>
      </c>
      <c r="BD52" s="462"/>
      <c r="BE52" s="463"/>
      <c r="BF52" s="554">
        <f t="shared" si="146"/>
        <v>6.4218219626311121E-2</v>
      </c>
      <c r="BG52" s="462"/>
      <c r="BH52" s="463"/>
      <c r="BI52" s="554">
        <f t="shared" si="147"/>
        <v>4.2088807383579355E-2</v>
      </c>
      <c r="BJ52" s="462"/>
      <c r="BK52" s="463"/>
      <c r="BL52" s="554">
        <f t="shared" si="148"/>
        <v>4.8666551323562124E-2</v>
      </c>
      <c r="BM52" s="462"/>
      <c r="BN52" s="465"/>
      <c r="BO52" s="553">
        <f t="shared" si="149"/>
        <v>2.6734029887511293E-2</v>
      </c>
      <c r="BP52" s="462"/>
      <c r="BQ52" s="463"/>
      <c r="BR52" s="554">
        <f t="shared" si="150"/>
        <v>3.0656934306569343E-2</v>
      </c>
      <c r="BS52" s="462"/>
      <c r="BT52" s="463"/>
      <c r="BU52" s="554">
        <f t="shared" si="151"/>
        <v>1.693439734687532E-2</v>
      </c>
      <c r="BV52" s="462"/>
      <c r="BW52" s="463"/>
      <c r="BX52" s="554">
        <f t="shared" si="152"/>
        <v>3.197668233942514E-2</v>
      </c>
      <c r="BY52" s="462"/>
      <c r="BZ52" s="465"/>
      <c r="CA52" s="553">
        <f t="shared" si="153"/>
        <v>2.6598384247404672E-2</v>
      </c>
      <c r="CB52" s="462"/>
      <c r="CC52" s="463"/>
    </row>
    <row r="53" spans="1:83" s="555" customFormat="1" ht="16.25" customHeight="1" outlineLevel="1">
      <c r="A53" s="499" t="s">
        <v>344</v>
      </c>
      <c r="B53" s="500" t="s">
        <v>157</v>
      </c>
      <c r="C53" s="550">
        <f t="shared" si="129"/>
        <v>5.8004640371229705E-3</v>
      </c>
      <c r="D53" s="551">
        <f t="shared" si="129"/>
        <v>1.0298661174047374E-2</v>
      </c>
      <c r="E53" s="551">
        <f t="shared" si="129"/>
        <v>5.39906103286385E-2</v>
      </c>
      <c r="F53" s="552">
        <f t="shared" si="129"/>
        <v>3.2427039161885732E-2</v>
      </c>
      <c r="G53" s="553">
        <f t="shared" si="129"/>
        <v>3.763987792472024E-2</v>
      </c>
      <c r="H53" s="462"/>
      <c r="I53" s="463"/>
      <c r="J53" s="554">
        <f t="shared" si="130"/>
        <v>3.6649214659685861E-2</v>
      </c>
      <c r="K53" s="462"/>
      <c r="L53" s="463"/>
      <c r="M53" s="554">
        <f t="shared" si="131"/>
        <v>3.0146425495262703E-2</v>
      </c>
      <c r="N53" s="462"/>
      <c r="O53" s="463"/>
      <c r="P53" s="554">
        <f t="shared" si="132"/>
        <v>2.0026061312667161E-2</v>
      </c>
      <c r="Q53" s="462"/>
      <c r="R53" s="465"/>
      <c r="S53" s="553">
        <f t="shared" si="133"/>
        <v>1.8591723285978998E-2</v>
      </c>
      <c r="T53" s="462"/>
      <c r="U53" s="463"/>
      <c r="V53" s="554">
        <f t="shared" si="134"/>
        <v>1.7298951859753272E-2</v>
      </c>
      <c r="W53" s="462"/>
      <c r="X53" s="463"/>
      <c r="Y53" s="554">
        <f t="shared" si="135"/>
        <v>9.4962441879424507E-3</v>
      </c>
      <c r="Z53" s="462"/>
      <c r="AA53" s="463"/>
      <c r="AB53" s="554">
        <f t="shared" si="136"/>
        <v>1.3440834923160092E-2</v>
      </c>
      <c r="AC53" s="462"/>
      <c r="AD53" s="465"/>
      <c r="AE53" s="553">
        <f t="shared" si="137"/>
        <v>5.7409568261376897E-3</v>
      </c>
      <c r="AF53" s="462"/>
      <c r="AG53" s="463"/>
      <c r="AH53" s="554">
        <f t="shared" si="138"/>
        <v>2.3178662964728002E-2</v>
      </c>
      <c r="AI53" s="462"/>
      <c r="AJ53" s="463"/>
      <c r="AK53" s="554">
        <f t="shared" si="139"/>
        <v>1.4731397762868749E-2</v>
      </c>
      <c r="AL53" s="462"/>
      <c r="AM53" s="463"/>
      <c r="AN53" s="554">
        <f t="shared" si="140"/>
        <v>3.9521545442879674E-3</v>
      </c>
      <c r="AO53" s="462"/>
      <c r="AP53" s="465"/>
      <c r="AQ53" s="553">
        <f t="shared" si="141"/>
        <v>8.1056939946440448E-3</v>
      </c>
      <c r="AR53" s="462"/>
      <c r="AS53" s="463"/>
      <c r="AT53" s="554">
        <f t="shared" si="142"/>
        <v>1.165324761926982E-2</v>
      </c>
      <c r="AU53" s="462"/>
      <c r="AV53" s="463"/>
      <c r="AW53" s="554">
        <f t="shared" si="143"/>
        <v>5.829070182216004E-3</v>
      </c>
      <c r="AX53" s="462"/>
      <c r="AY53" s="463"/>
      <c r="AZ53" s="554">
        <f t="shared" si="144"/>
        <v>6.435481788001093E-3</v>
      </c>
      <c r="BA53" s="462"/>
      <c r="BB53" s="465"/>
      <c r="BC53" s="553">
        <f t="shared" si="145"/>
        <v>2.825976374837507E-3</v>
      </c>
      <c r="BD53" s="462"/>
      <c r="BE53" s="463"/>
      <c r="BF53" s="554">
        <f t="shared" si="146"/>
        <v>6.1160209167915357E-3</v>
      </c>
      <c r="BG53" s="462"/>
      <c r="BH53" s="463"/>
      <c r="BI53" s="554">
        <f t="shared" si="147"/>
        <v>3.0063433845413825E-3</v>
      </c>
      <c r="BJ53" s="462"/>
      <c r="BK53" s="463"/>
      <c r="BL53" s="554">
        <f t="shared" si="148"/>
        <v>1.8290120863095989E-3</v>
      </c>
      <c r="BM53" s="462"/>
      <c r="BN53" s="465"/>
      <c r="BO53" s="553">
        <f t="shared" si="149"/>
        <v>3.2330240578044176E-3</v>
      </c>
      <c r="BP53" s="462"/>
      <c r="BQ53" s="463"/>
      <c r="BR53" s="554">
        <f t="shared" si="150"/>
        <v>2.7236082361913059E-3</v>
      </c>
      <c r="BS53" s="462"/>
      <c r="BT53" s="463"/>
      <c r="BU53" s="554">
        <f t="shared" si="151"/>
        <v>1.3265623380661208E-3</v>
      </c>
      <c r="BV53" s="462"/>
      <c r="BW53" s="463"/>
      <c r="BX53" s="554">
        <f t="shared" si="152"/>
        <v>1.9147713975703676E-4</v>
      </c>
      <c r="BY53" s="462"/>
      <c r="BZ53" s="465"/>
      <c r="CA53" s="553">
        <f t="shared" si="153"/>
        <v>1.3894678338196471E-3</v>
      </c>
      <c r="CB53" s="462"/>
      <c r="CC53" s="463"/>
    </row>
    <row r="54" spans="1:83" s="297" customFormat="1" ht="16.25" customHeight="1">
      <c r="A54" s="490" t="s">
        <v>346</v>
      </c>
      <c r="B54" s="491" t="s">
        <v>158</v>
      </c>
      <c r="C54" s="545">
        <f t="shared" si="129"/>
        <v>0.22273781902552206</v>
      </c>
      <c r="D54" s="546">
        <f t="shared" si="129"/>
        <v>0.28630278063851694</v>
      </c>
      <c r="E54" s="546">
        <f t="shared" si="129"/>
        <v>0.32042253521126762</v>
      </c>
      <c r="F54" s="547">
        <f t="shared" si="129"/>
        <v>0.22412072836118735</v>
      </c>
      <c r="G54" s="548">
        <f t="shared" si="129"/>
        <v>0.31332655137334692</v>
      </c>
      <c r="H54" s="398"/>
      <c r="I54" s="496"/>
      <c r="J54" s="549">
        <f t="shared" si="130"/>
        <v>0.31588132635253052</v>
      </c>
      <c r="K54" s="398"/>
      <c r="L54" s="496"/>
      <c r="M54" s="549">
        <f t="shared" si="131"/>
        <v>0.36778639104220495</v>
      </c>
      <c r="N54" s="398"/>
      <c r="O54" s="496"/>
      <c r="P54" s="549">
        <f t="shared" si="132"/>
        <v>0.32196694328235376</v>
      </c>
      <c r="Q54" s="398"/>
      <c r="R54" s="498"/>
      <c r="S54" s="548">
        <f t="shared" si="133"/>
        <v>0.41080914144533659</v>
      </c>
      <c r="T54" s="398"/>
      <c r="U54" s="496"/>
      <c r="V54" s="549">
        <f t="shared" si="134"/>
        <v>0.3870698450978573</v>
      </c>
      <c r="W54" s="398"/>
      <c r="X54" s="496"/>
      <c r="Y54" s="549">
        <f t="shared" si="135"/>
        <v>0.47645505964163659</v>
      </c>
      <c r="Z54" s="398"/>
      <c r="AA54" s="496"/>
      <c r="AB54" s="549">
        <f t="shared" si="136"/>
        <v>0.44683607674214965</v>
      </c>
      <c r="AC54" s="398"/>
      <c r="AD54" s="498"/>
      <c r="AE54" s="548">
        <f t="shared" si="137"/>
        <v>0.4896149358226371</v>
      </c>
      <c r="AF54" s="398"/>
      <c r="AG54" s="496"/>
      <c r="AH54" s="549">
        <f t="shared" si="138"/>
        <v>0.51948804161666096</v>
      </c>
      <c r="AI54" s="398"/>
      <c r="AJ54" s="496"/>
      <c r="AK54" s="549">
        <f t="shared" si="139"/>
        <v>0.50529034732544709</v>
      </c>
      <c r="AL54" s="398"/>
      <c r="AM54" s="496"/>
      <c r="AN54" s="549">
        <f t="shared" si="140"/>
        <v>0.46891710850527291</v>
      </c>
      <c r="AO54" s="398"/>
      <c r="AP54" s="498"/>
      <c r="AQ54" s="548">
        <f t="shared" si="141"/>
        <v>0.47376458263213245</v>
      </c>
      <c r="AR54" s="398"/>
      <c r="AS54" s="496"/>
      <c r="AT54" s="549">
        <f t="shared" si="142"/>
        <v>0.37404735524764426</v>
      </c>
      <c r="AU54" s="398"/>
      <c r="AV54" s="496"/>
      <c r="AW54" s="549">
        <f t="shared" si="143"/>
        <v>0.47140696438655094</v>
      </c>
      <c r="AX54" s="398"/>
      <c r="AY54" s="496"/>
      <c r="AZ54" s="549">
        <f t="shared" si="144"/>
        <v>0.499796097879177</v>
      </c>
      <c r="BA54" s="398"/>
      <c r="BB54" s="498"/>
      <c r="BC54" s="548">
        <f t="shared" si="145"/>
        <v>0.33346521223082581</v>
      </c>
      <c r="BD54" s="398"/>
      <c r="BE54" s="496"/>
      <c r="BF54" s="549">
        <f t="shared" si="146"/>
        <v>0.3669612550074921</v>
      </c>
      <c r="BG54" s="398"/>
      <c r="BH54" s="496"/>
      <c r="BI54" s="549">
        <f t="shared" si="147"/>
        <v>0.45997053783483155</v>
      </c>
      <c r="BJ54" s="398"/>
      <c r="BK54" s="496"/>
      <c r="BL54" s="549">
        <f t="shared" si="148"/>
        <v>0.41048963147878098</v>
      </c>
      <c r="BM54" s="398"/>
      <c r="BN54" s="498"/>
      <c r="BO54" s="548">
        <f t="shared" si="149"/>
        <v>0.47946259955661386</v>
      </c>
      <c r="BP54" s="398"/>
      <c r="BQ54" s="496"/>
      <c r="BR54" s="549">
        <f t="shared" si="150"/>
        <v>0.47440897701274654</v>
      </c>
      <c r="BS54" s="398"/>
      <c r="BT54" s="496"/>
      <c r="BU54" s="549">
        <f t="shared" si="151"/>
        <v>0.42487304383873969</v>
      </c>
      <c r="BV54" s="398"/>
      <c r="BW54" s="496"/>
      <c r="BX54" s="549">
        <f>IFERROR(BX33/BX$40,"")</f>
        <v>0.42733442546220451</v>
      </c>
      <c r="BY54" s="398"/>
      <c r="BZ54" s="498"/>
      <c r="CA54" s="548">
        <f t="shared" si="153"/>
        <v>0.52662815855812928</v>
      </c>
      <c r="CB54" s="398"/>
      <c r="CC54" s="496"/>
      <c r="CD54" s="439"/>
      <c r="CE54" s="439"/>
    </row>
    <row r="55" spans="1:83" s="555" customFormat="1" ht="16.25" customHeight="1" outlineLevel="1">
      <c r="A55" s="499" t="s">
        <v>343</v>
      </c>
      <c r="B55" s="500" t="s">
        <v>418</v>
      </c>
      <c r="C55" s="550">
        <f t="shared" si="129"/>
        <v>0.1566125290023202</v>
      </c>
      <c r="D55" s="551">
        <f t="shared" si="129"/>
        <v>0.21421215242018538</v>
      </c>
      <c r="E55" s="551">
        <f t="shared" si="129"/>
        <v>0.22652582159624413</v>
      </c>
      <c r="F55" s="552">
        <f t="shared" si="129"/>
        <v>0.10900473933649288</v>
      </c>
      <c r="G55" s="553">
        <f t="shared" si="129"/>
        <v>0.19837232960325535</v>
      </c>
      <c r="H55" s="462"/>
      <c r="I55" s="463"/>
      <c r="J55" s="554">
        <f t="shared" si="130"/>
        <v>0.1963350785340314</v>
      </c>
      <c r="K55" s="462"/>
      <c r="L55" s="463"/>
      <c r="M55" s="554">
        <f t="shared" si="131"/>
        <v>0.18260120585701983</v>
      </c>
      <c r="N55" s="462"/>
      <c r="O55" s="463"/>
      <c r="P55" s="554">
        <f t="shared" si="132"/>
        <v>0.10332624648515187</v>
      </c>
      <c r="Q55" s="462"/>
      <c r="R55" s="465"/>
      <c r="S55" s="553">
        <f t="shared" si="133"/>
        <v>0.16195182211241504</v>
      </c>
      <c r="T55" s="462"/>
      <c r="U55" s="463"/>
      <c r="V55" s="554">
        <f t="shared" si="134"/>
        <v>0.16668212596234117</v>
      </c>
      <c r="W55" s="462"/>
      <c r="X55" s="463"/>
      <c r="Y55" s="554">
        <f t="shared" si="135"/>
        <v>0.22931858085467913</v>
      </c>
      <c r="Z55" s="462"/>
      <c r="AA55" s="463"/>
      <c r="AB55" s="554">
        <f t="shared" si="136"/>
        <v>0.16117044044988812</v>
      </c>
      <c r="AC55" s="462"/>
      <c r="AD55" s="465"/>
      <c r="AE55" s="553">
        <f t="shared" si="137"/>
        <v>0.25577596266044345</v>
      </c>
      <c r="AF55" s="462"/>
      <c r="AG55" s="463"/>
      <c r="AH55" s="554">
        <f t="shared" si="138"/>
        <v>0.14803042724981336</v>
      </c>
      <c r="AI55" s="462"/>
      <c r="AJ55" s="463"/>
      <c r="AK55" s="554">
        <f t="shared" si="139"/>
        <v>0.23183906385718328</v>
      </c>
      <c r="AL55" s="462"/>
      <c r="AM55" s="463"/>
      <c r="AN55" s="554">
        <f t="shared" si="140"/>
        <v>0.2303839441811639</v>
      </c>
      <c r="AO55" s="462"/>
      <c r="AP55" s="465"/>
      <c r="AQ55" s="553">
        <f t="shared" si="141"/>
        <v>0.26428564192098442</v>
      </c>
      <c r="AR55" s="462"/>
      <c r="AS55" s="463"/>
      <c r="AT55" s="554">
        <f t="shared" si="142"/>
        <v>0.20538158827841371</v>
      </c>
      <c r="AU55" s="462"/>
      <c r="AV55" s="463"/>
      <c r="AW55" s="554">
        <f t="shared" si="143"/>
        <v>0.28837016955157507</v>
      </c>
      <c r="AX55" s="462"/>
      <c r="AY55" s="463"/>
      <c r="AZ55" s="554">
        <f t="shared" si="144"/>
        <v>0.3151806816786058</v>
      </c>
      <c r="BA55" s="462"/>
      <c r="BB55" s="465"/>
      <c r="BC55" s="553">
        <f t="shared" si="145"/>
        <v>0.23455603911151307</v>
      </c>
      <c r="BD55" s="462"/>
      <c r="BE55" s="463"/>
      <c r="BF55" s="554">
        <f t="shared" si="146"/>
        <v>0.22935078437968257</v>
      </c>
      <c r="BG55" s="462"/>
      <c r="BH55" s="463"/>
      <c r="BI55" s="554">
        <f t="shared" si="147"/>
        <v>0.2946216516850555</v>
      </c>
      <c r="BJ55" s="462"/>
      <c r="BK55" s="463"/>
      <c r="BL55" s="554">
        <f t="shared" si="148"/>
        <v>0.22479547195926741</v>
      </c>
      <c r="BM55" s="462"/>
      <c r="BN55" s="465"/>
      <c r="BO55" s="553">
        <f t="shared" si="149"/>
        <v>0.26885417521964033</v>
      </c>
      <c r="BP55" s="462"/>
      <c r="BQ55" s="463"/>
      <c r="BR55" s="554">
        <f t="shared" si="150"/>
        <v>0.29425863383810874</v>
      </c>
      <c r="BS55" s="462"/>
      <c r="BT55" s="463"/>
      <c r="BU55" s="554">
        <f t="shared" si="151"/>
        <v>0.25204684423256296</v>
      </c>
      <c r="BV55" s="462"/>
      <c r="BW55" s="463"/>
      <c r="BX55" s="554">
        <f t="shared" si="152"/>
        <v>0.24753739123034699</v>
      </c>
      <c r="BY55" s="462"/>
      <c r="BZ55" s="465"/>
      <c r="CA55" s="553">
        <f t="shared" si="153"/>
        <v>0.34425058059905911</v>
      </c>
      <c r="CB55" s="462"/>
      <c r="CC55" s="463"/>
    </row>
    <row r="56" spans="1:83" s="555" customFormat="1" ht="16.25" customHeight="1" outlineLevel="1">
      <c r="A56" s="499" t="s">
        <v>344</v>
      </c>
      <c r="B56" s="500" t="s">
        <v>157</v>
      </c>
      <c r="C56" s="550">
        <f t="shared" si="129"/>
        <v>6.612529002320186E-2</v>
      </c>
      <c r="D56" s="551">
        <f t="shared" si="129"/>
        <v>7.2090628218331607E-2</v>
      </c>
      <c r="E56" s="551">
        <f t="shared" si="129"/>
        <v>9.3896713615023483E-2</v>
      </c>
      <c r="F56" s="552">
        <f t="shared" si="129"/>
        <v>0.11511598902469439</v>
      </c>
      <c r="G56" s="553">
        <f t="shared" si="129"/>
        <v>0.11597151576805696</v>
      </c>
      <c r="H56" s="462"/>
      <c r="I56" s="463"/>
      <c r="J56" s="554">
        <f t="shared" si="130"/>
        <v>0.11867364746945899</v>
      </c>
      <c r="K56" s="462"/>
      <c r="L56" s="463"/>
      <c r="M56" s="554">
        <f t="shared" si="131"/>
        <v>0.18518518518518517</v>
      </c>
      <c r="N56" s="462"/>
      <c r="O56" s="463"/>
      <c r="P56" s="554">
        <f t="shared" si="132"/>
        <v>0.2186406967972018</v>
      </c>
      <c r="Q56" s="462"/>
      <c r="R56" s="465"/>
      <c r="S56" s="553">
        <f t="shared" si="133"/>
        <v>0.24885731933292154</v>
      </c>
      <c r="T56" s="462"/>
      <c r="U56" s="463"/>
      <c r="V56" s="554">
        <f t="shared" si="134"/>
        <v>0.22038771913551619</v>
      </c>
      <c r="W56" s="462"/>
      <c r="X56" s="463"/>
      <c r="Y56" s="554">
        <f t="shared" si="135"/>
        <v>0.24713647878695741</v>
      </c>
      <c r="Z56" s="462"/>
      <c r="AA56" s="463"/>
      <c r="AB56" s="554">
        <f t="shared" si="136"/>
        <v>0.28566563629226138</v>
      </c>
      <c r="AC56" s="462"/>
      <c r="AD56" s="465"/>
      <c r="AE56" s="553">
        <f t="shared" si="137"/>
        <v>0.23383897316219368</v>
      </c>
      <c r="AF56" s="462"/>
      <c r="AG56" s="463"/>
      <c r="AH56" s="554">
        <f t="shared" si="138"/>
        <v>0.37145761436684754</v>
      </c>
      <c r="AI56" s="462"/>
      <c r="AJ56" s="463"/>
      <c r="AK56" s="554">
        <f t="shared" si="139"/>
        <v>0.27345128346826386</v>
      </c>
      <c r="AL56" s="462"/>
      <c r="AM56" s="463"/>
      <c r="AN56" s="554">
        <f t="shared" si="140"/>
        <v>0.23853316432410893</v>
      </c>
      <c r="AO56" s="462"/>
      <c r="AP56" s="465"/>
      <c r="AQ56" s="553">
        <f t="shared" si="141"/>
        <v>0.20947894071114803</v>
      </c>
      <c r="AR56" s="462"/>
      <c r="AS56" s="463"/>
      <c r="AT56" s="554">
        <f t="shared" si="142"/>
        <v>0.16866776775380937</v>
      </c>
      <c r="AU56" s="462"/>
      <c r="AV56" s="463"/>
      <c r="AW56" s="554">
        <f t="shared" si="143"/>
        <v>0.18303679483497584</v>
      </c>
      <c r="AX56" s="462"/>
      <c r="AY56" s="463"/>
      <c r="AZ56" s="554">
        <f t="shared" si="144"/>
        <v>0.1846154162005712</v>
      </c>
      <c r="BA56" s="462"/>
      <c r="BB56" s="465"/>
      <c r="BC56" s="553">
        <f t="shared" si="145"/>
        <v>9.8909173119312729E-2</v>
      </c>
      <c r="BD56" s="462"/>
      <c r="BE56" s="463"/>
      <c r="BF56" s="554">
        <f t="shared" si="146"/>
        <v>0.1345524601694138</v>
      </c>
      <c r="BG56" s="462"/>
      <c r="BH56" s="463"/>
      <c r="BI56" s="554">
        <f t="shared" si="147"/>
        <v>0.16534888614977603</v>
      </c>
      <c r="BJ56" s="462"/>
      <c r="BK56" s="463"/>
      <c r="BL56" s="554">
        <f t="shared" si="148"/>
        <v>0.18569415951951357</v>
      </c>
      <c r="BM56" s="462"/>
      <c r="BN56" s="465"/>
      <c r="BO56" s="553">
        <f t="shared" si="149"/>
        <v>0.21060842433697349</v>
      </c>
      <c r="BP56" s="462"/>
      <c r="BQ56" s="463"/>
      <c r="BR56" s="554">
        <f t="shared" si="150"/>
        <v>0.18015034317463777</v>
      </c>
      <c r="BS56" s="462"/>
      <c r="BT56" s="463"/>
      <c r="BU56" s="554">
        <f t="shared" si="151"/>
        <v>0.17282619960617676</v>
      </c>
      <c r="BV56" s="462"/>
      <c r="BW56" s="463"/>
      <c r="BX56" s="554">
        <f t="shared" si="152"/>
        <v>0.17979703423185756</v>
      </c>
      <c r="BY56" s="462"/>
      <c r="BZ56" s="465"/>
      <c r="CA56" s="553">
        <f t="shared" si="153"/>
        <v>0.18138510093491333</v>
      </c>
      <c r="CB56" s="462"/>
      <c r="CC56" s="463"/>
    </row>
    <row r="57" spans="1:83" s="297" customFormat="1" ht="12">
      <c r="A57" s="490" t="s">
        <v>347</v>
      </c>
      <c r="B57" s="491" t="s">
        <v>426</v>
      </c>
      <c r="C57" s="545">
        <f t="shared" si="129"/>
        <v>2.4361948955916476E-2</v>
      </c>
      <c r="D57" s="546">
        <f t="shared" si="129"/>
        <v>1.4418125643666324E-2</v>
      </c>
      <c r="E57" s="546">
        <f t="shared" si="129"/>
        <v>2.2300469483568078E-2</v>
      </c>
      <c r="F57" s="547">
        <f t="shared" si="129"/>
        <v>3.9660763282614094E-2</v>
      </c>
      <c r="G57" s="548">
        <f t="shared" si="129"/>
        <v>2.8484231943031537E-2</v>
      </c>
      <c r="H57" s="398"/>
      <c r="I57" s="496"/>
      <c r="J57" s="549">
        <f t="shared" si="130"/>
        <v>3.3158813263525301E-2</v>
      </c>
      <c r="K57" s="398"/>
      <c r="L57" s="496"/>
      <c r="M57" s="549">
        <f t="shared" si="131"/>
        <v>2.8423772609819126E-2</v>
      </c>
      <c r="N57" s="398"/>
      <c r="O57" s="496"/>
      <c r="P57" s="549">
        <f t="shared" si="132"/>
        <v>2.6884301488238102E-2</v>
      </c>
      <c r="Q57" s="398"/>
      <c r="R57" s="498"/>
      <c r="S57" s="548">
        <f t="shared" si="133"/>
        <v>3.1995058678196416E-2</v>
      </c>
      <c r="T57" s="398"/>
      <c r="U57" s="496"/>
      <c r="V57" s="549">
        <f t="shared" si="134"/>
        <v>4.1600964660050081E-2</v>
      </c>
      <c r="W57" s="398"/>
      <c r="X57" s="496"/>
      <c r="Y57" s="549">
        <f t="shared" si="135"/>
        <v>3.8367200580334493E-2</v>
      </c>
      <c r="Z57" s="398"/>
      <c r="AA57" s="496"/>
      <c r="AB57" s="549">
        <f t="shared" si="136"/>
        <v>2.4012051590225503E-2</v>
      </c>
      <c r="AC57" s="398"/>
      <c r="AD57" s="498"/>
      <c r="AE57" s="548">
        <f t="shared" si="137"/>
        <v>1.4889148191365227E-2</v>
      </c>
      <c r="AF57" s="398"/>
      <c r="AG57" s="496"/>
      <c r="AH57" s="549">
        <f t="shared" si="138"/>
        <v>3.1588742205355493E-2</v>
      </c>
      <c r="AI57" s="398"/>
      <c r="AJ57" s="496"/>
      <c r="AK57" s="549">
        <f t="shared" si="139"/>
        <v>1.6364630538457745E-2</v>
      </c>
      <c r="AL57" s="398"/>
      <c r="AM57" s="496"/>
      <c r="AN57" s="549">
        <f t="shared" si="140"/>
        <v>1.3786341665434446E-2</v>
      </c>
      <c r="AO57" s="398"/>
      <c r="AP57" s="498"/>
      <c r="AQ57" s="548">
        <f t="shared" si="141"/>
        <v>1.0509804429225339E-2</v>
      </c>
      <c r="AR57" s="398"/>
      <c r="AS57" s="496"/>
      <c r="AT57" s="549">
        <f t="shared" si="142"/>
        <v>5.9998103663158487E-3</v>
      </c>
      <c r="AU57" s="398"/>
      <c r="AV57" s="496"/>
      <c r="AW57" s="549">
        <f t="shared" si="143"/>
        <v>1.0594116076544157E-2</v>
      </c>
      <c r="AX57" s="398"/>
      <c r="AY57" s="496"/>
      <c r="AZ57" s="549">
        <f t="shared" si="144"/>
        <v>1.8990593497107529E-2</v>
      </c>
      <c r="BA57" s="398"/>
      <c r="BB57" s="498"/>
      <c r="BC57" s="548">
        <f t="shared" si="145"/>
        <v>1.6277623919064038E-2</v>
      </c>
      <c r="BD57" s="398"/>
      <c r="BE57" s="496"/>
      <c r="BF57" s="549">
        <f t="shared" si="146"/>
        <v>2.1406073208770374E-2</v>
      </c>
      <c r="BG57" s="398"/>
      <c r="BH57" s="496"/>
      <c r="BI57" s="549">
        <f t="shared" si="147"/>
        <v>1.3047530288909601E-2</v>
      </c>
      <c r="BJ57" s="398"/>
      <c r="BK57" s="496"/>
      <c r="BL57" s="549">
        <f t="shared" si="148"/>
        <v>6.302676783904693E-3</v>
      </c>
      <c r="BM57" s="398"/>
      <c r="BN57" s="498"/>
      <c r="BO57" s="548">
        <f t="shared" si="149"/>
        <v>7.0921257902947692E-3</v>
      </c>
      <c r="BP57" s="398"/>
      <c r="BQ57" s="496"/>
      <c r="BR57" s="549">
        <f t="shared" si="150"/>
        <v>5.2293278134873077E-3</v>
      </c>
      <c r="BS57" s="398"/>
      <c r="BT57" s="496"/>
      <c r="BU57" s="549">
        <f t="shared" si="151"/>
        <v>1.3244895844128924E-2</v>
      </c>
      <c r="BV57" s="398"/>
      <c r="BW57" s="496"/>
      <c r="BX57" s="549">
        <f t="shared" si="152"/>
        <v>2.7083377656745313E-2</v>
      </c>
      <c r="BY57" s="398"/>
      <c r="BZ57" s="498"/>
      <c r="CA57" s="548">
        <f t="shared" si="153"/>
        <v>2.7670259433494111E-2</v>
      </c>
      <c r="CB57" s="398"/>
      <c r="CC57" s="496"/>
    </row>
    <row r="58" spans="1:83" s="555" customFormat="1" ht="16.25" customHeight="1" outlineLevel="1">
      <c r="A58" s="499" t="s">
        <v>343</v>
      </c>
      <c r="B58" s="500" t="s">
        <v>418</v>
      </c>
      <c r="C58" s="550">
        <f t="shared" ref="C58:G64" si="154">IFERROR(C37/C$40,"")</f>
        <v>2.0881670533642694E-2</v>
      </c>
      <c r="D58" s="551">
        <f t="shared" si="154"/>
        <v>9.2687950566426348E-3</v>
      </c>
      <c r="E58" s="551">
        <f t="shared" si="154"/>
        <v>4.6948356807511738E-3</v>
      </c>
      <c r="F58" s="552">
        <f t="shared" si="154"/>
        <v>1.9955101022698915E-2</v>
      </c>
      <c r="G58" s="553">
        <f t="shared" si="154"/>
        <v>1.8311291963377416E-2</v>
      </c>
      <c r="H58" s="462"/>
      <c r="I58" s="463"/>
      <c r="J58" s="554">
        <f t="shared" si="130"/>
        <v>2.2687609075043629E-2</v>
      </c>
      <c r="K58" s="462"/>
      <c r="L58" s="463"/>
      <c r="M58" s="554">
        <f t="shared" si="131"/>
        <v>1.8087855297157621E-2</v>
      </c>
      <c r="N58" s="462"/>
      <c r="O58" s="463"/>
      <c r="P58" s="554">
        <f t="shared" si="132"/>
        <v>2.1191962142514221E-2</v>
      </c>
      <c r="Q58" s="462"/>
      <c r="R58" s="465"/>
      <c r="S58" s="553">
        <f t="shared" si="133"/>
        <v>2.2297714638665842E-2</v>
      </c>
      <c r="T58" s="462"/>
      <c r="U58" s="463"/>
      <c r="V58" s="554">
        <f t="shared" si="134"/>
        <v>2.1565717465912251E-2</v>
      </c>
      <c r="W58" s="462"/>
      <c r="X58" s="463"/>
      <c r="Y58" s="554">
        <f t="shared" si="135"/>
        <v>1.6492032318757774E-2</v>
      </c>
      <c r="Z58" s="462"/>
      <c r="AA58" s="463"/>
      <c r="AB58" s="554">
        <f t="shared" si="136"/>
        <v>1.3112072100939601E-2</v>
      </c>
      <c r="AC58" s="462"/>
      <c r="AD58" s="465"/>
      <c r="AE58" s="553">
        <f t="shared" si="137"/>
        <v>1.0688448074679113E-2</v>
      </c>
      <c r="AF58" s="462"/>
      <c r="AG58" s="463"/>
      <c r="AH58" s="554">
        <f t="shared" si="138"/>
        <v>1.8019268672972159E-2</v>
      </c>
      <c r="AI58" s="462"/>
      <c r="AJ58" s="463"/>
      <c r="AK58" s="554">
        <f t="shared" si="139"/>
        <v>8.526503461968947E-3</v>
      </c>
      <c r="AL58" s="462"/>
      <c r="AM58" s="463"/>
      <c r="AN58" s="554">
        <f t="shared" si="140"/>
        <v>6.6199271187237108E-3</v>
      </c>
      <c r="AO58" s="462"/>
      <c r="AP58" s="465"/>
      <c r="AQ58" s="553">
        <f t="shared" si="141"/>
        <v>4.1113820232181429E-3</v>
      </c>
      <c r="AR58" s="462"/>
      <c r="AS58" s="463"/>
      <c r="AT58" s="554">
        <f t="shared" si="142"/>
        <v>2.1937076884928981E-3</v>
      </c>
      <c r="AU58" s="462"/>
      <c r="AV58" s="463"/>
      <c r="AW58" s="554">
        <f t="shared" si="143"/>
        <v>3.3799332625319631E-3</v>
      </c>
      <c r="AX58" s="462"/>
      <c r="AY58" s="463"/>
      <c r="AZ58" s="554">
        <f t="shared" si="144"/>
        <v>9.2386671067009579E-3</v>
      </c>
      <c r="BA58" s="462"/>
      <c r="BB58" s="465"/>
      <c r="BC58" s="553">
        <f t="shared" si="145"/>
        <v>1.03148137681569E-2</v>
      </c>
      <c r="BD58" s="462"/>
      <c r="BE58" s="463"/>
      <c r="BF58" s="554">
        <f t="shared" si="146"/>
        <v>1.3822207271948871E-2</v>
      </c>
      <c r="BG58" s="462"/>
      <c r="BH58" s="463"/>
      <c r="BI58" s="554">
        <f t="shared" si="147"/>
        <v>4.7800859814207978E-3</v>
      </c>
      <c r="BJ58" s="462"/>
      <c r="BK58" s="463"/>
      <c r="BL58" s="554">
        <f t="shared" si="148"/>
        <v>2.1997577794804616E-3</v>
      </c>
      <c r="BM58" s="462"/>
      <c r="BN58" s="465"/>
      <c r="BO58" s="553">
        <f t="shared" si="149"/>
        <v>1.634473273667789E-3</v>
      </c>
      <c r="BP58" s="462"/>
      <c r="BQ58" s="463"/>
      <c r="BR58" s="554">
        <f t="shared" si="150"/>
        <v>6.9724370846497435E-4</v>
      </c>
      <c r="BS58" s="462"/>
      <c r="BT58" s="463"/>
      <c r="BU58" s="554">
        <f t="shared" si="151"/>
        <v>5.7622551559747123E-3</v>
      </c>
      <c r="BV58" s="462"/>
      <c r="BW58" s="463"/>
      <c r="BX58" s="554">
        <f t="shared" si="152"/>
        <v>2.089228347126779E-2</v>
      </c>
      <c r="BY58" s="462"/>
      <c r="BZ58" s="465"/>
      <c r="CA58" s="553">
        <f t="shared" si="153"/>
        <v>1.387482879771333E-2</v>
      </c>
      <c r="CB58" s="462"/>
      <c r="CC58" s="463"/>
    </row>
    <row r="59" spans="1:83" s="555" customFormat="1" ht="16.25" customHeight="1" outlineLevel="1">
      <c r="A59" s="499" t="s">
        <v>344</v>
      </c>
      <c r="B59" s="500" t="s">
        <v>157</v>
      </c>
      <c r="C59" s="550">
        <f t="shared" si="154"/>
        <v>3.4802784222737822E-3</v>
      </c>
      <c r="D59" s="551">
        <f t="shared" si="154"/>
        <v>5.1493305870236872E-3</v>
      </c>
      <c r="E59" s="551">
        <f t="shared" si="154"/>
        <v>1.7605633802816902E-2</v>
      </c>
      <c r="F59" s="552">
        <f t="shared" si="154"/>
        <v>1.9705662259915182E-2</v>
      </c>
      <c r="G59" s="553">
        <f t="shared" si="154"/>
        <v>1.0172939979654121E-2</v>
      </c>
      <c r="H59" s="462"/>
      <c r="I59" s="463"/>
      <c r="J59" s="554">
        <f t="shared" si="130"/>
        <v>1.0471204188481674E-2</v>
      </c>
      <c r="K59" s="462"/>
      <c r="L59" s="463"/>
      <c r="M59" s="554">
        <f t="shared" si="131"/>
        <v>1.0335917312661499E-2</v>
      </c>
      <c r="N59" s="462"/>
      <c r="O59" s="463"/>
      <c r="P59" s="554">
        <f t="shared" si="132"/>
        <v>5.6923393457238838E-3</v>
      </c>
      <c r="Q59" s="462"/>
      <c r="R59" s="465"/>
      <c r="S59" s="553">
        <f t="shared" si="133"/>
        <v>9.6973440395305734E-3</v>
      </c>
      <c r="T59" s="462"/>
      <c r="U59" s="463"/>
      <c r="V59" s="554">
        <f t="shared" si="134"/>
        <v>2.003524719413783E-2</v>
      </c>
      <c r="W59" s="462"/>
      <c r="X59" s="463"/>
      <c r="Y59" s="554">
        <f t="shared" si="135"/>
        <v>2.1875168261576709E-2</v>
      </c>
      <c r="Z59" s="462"/>
      <c r="AA59" s="463"/>
      <c r="AB59" s="554">
        <f t="shared" si="136"/>
        <v>1.0944782272363113E-2</v>
      </c>
      <c r="AC59" s="462"/>
      <c r="AD59" s="465"/>
      <c r="AE59" s="553">
        <f t="shared" si="137"/>
        <v>4.2007001166861138E-3</v>
      </c>
      <c r="AF59" s="462"/>
      <c r="AG59" s="463"/>
      <c r="AH59" s="554">
        <f t="shared" si="138"/>
        <v>1.3569473532383339E-2</v>
      </c>
      <c r="AI59" s="462"/>
      <c r="AJ59" s="463"/>
      <c r="AK59" s="554">
        <f t="shared" si="139"/>
        <v>7.8381270764887982E-3</v>
      </c>
      <c r="AL59" s="462"/>
      <c r="AM59" s="463"/>
      <c r="AN59" s="554">
        <f t="shared" si="140"/>
        <v>7.1664145467107369E-3</v>
      </c>
      <c r="AO59" s="462"/>
      <c r="AP59" s="465"/>
      <c r="AQ59" s="553">
        <f t="shared" si="141"/>
        <v>6.3984224060071948E-3</v>
      </c>
      <c r="AR59" s="462"/>
      <c r="AS59" s="463"/>
      <c r="AT59" s="554">
        <f t="shared" si="142"/>
        <v>3.8375726454360133E-3</v>
      </c>
      <c r="AU59" s="462"/>
      <c r="AV59" s="463"/>
      <c r="AW59" s="554">
        <f t="shared" si="143"/>
        <v>7.214182814012194E-3</v>
      </c>
      <c r="AX59" s="462"/>
      <c r="AY59" s="463"/>
      <c r="AZ59" s="554">
        <f t="shared" si="144"/>
        <v>9.7519263904065692E-3</v>
      </c>
      <c r="BA59" s="462"/>
      <c r="BB59" s="465"/>
      <c r="BC59" s="553">
        <f t="shared" si="145"/>
        <v>5.962810150907139E-3</v>
      </c>
      <c r="BD59" s="462"/>
      <c r="BE59" s="463"/>
      <c r="BF59" s="554">
        <f t="shared" si="146"/>
        <v>7.278064890981927E-3</v>
      </c>
      <c r="BG59" s="462"/>
      <c r="BH59" s="463"/>
      <c r="BI59" s="554">
        <f t="shared" si="147"/>
        <v>8.2674443074888023E-3</v>
      </c>
      <c r="BJ59" s="462"/>
      <c r="BK59" s="463"/>
      <c r="BL59" s="554">
        <f t="shared" si="148"/>
        <v>4.1029190044242318E-3</v>
      </c>
      <c r="BM59" s="462"/>
      <c r="BN59" s="465"/>
      <c r="BO59" s="553">
        <f t="shared" si="149"/>
        <v>5.4576525166269811E-3</v>
      </c>
      <c r="BP59" s="462"/>
      <c r="BQ59" s="463"/>
      <c r="BR59" s="554">
        <f t="shared" si="150"/>
        <v>4.5320841050223333E-3</v>
      </c>
      <c r="BS59" s="462"/>
      <c r="BT59" s="463"/>
      <c r="BU59" s="554">
        <f t="shared" si="151"/>
        <v>7.482640688154212E-3</v>
      </c>
      <c r="BV59" s="462"/>
      <c r="BW59" s="463"/>
      <c r="BX59" s="554">
        <f t="shared" si="152"/>
        <v>6.1910941854775225E-3</v>
      </c>
      <c r="BY59" s="462"/>
      <c r="BZ59" s="465"/>
      <c r="CA59" s="553">
        <f t="shared" si="153"/>
        <v>1.3815280176263918E-2</v>
      </c>
      <c r="CB59" s="462"/>
      <c r="CC59" s="463"/>
    </row>
    <row r="60" spans="1:83" s="297" customFormat="1" ht="16.25" customHeight="1">
      <c r="A60" s="490" t="s">
        <v>348</v>
      </c>
      <c r="B60" s="491" t="s">
        <v>425</v>
      </c>
      <c r="C60" s="545" t="str">
        <f t="shared" si="154"/>
        <v/>
      </c>
      <c r="D60" s="546" t="str">
        <f t="shared" si="154"/>
        <v/>
      </c>
      <c r="E60" s="546" t="str">
        <f t="shared" si="154"/>
        <v/>
      </c>
      <c r="F60" s="547" t="str">
        <f t="shared" si="154"/>
        <v/>
      </c>
      <c r="G60" s="548" t="str">
        <f t="shared" si="154"/>
        <v/>
      </c>
      <c r="H60" s="398"/>
      <c r="I60" s="496"/>
      <c r="J60" s="549" t="str">
        <f t="shared" si="130"/>
        <v/>
      </c>
      <c r="K60" s="398"/>
      <c r="L60" s="496"/>
      <c r="M60" s="549" t="str">
        <f t="shared" si="131"/>
        <v/>
      </c>
      <c r="N60" s="398"/>
      <c r="O60" s="496"/>
      <c r="P60" s="549" t="str">
        <f t="shared" si="132"/>
        <v/>
      </c>
      <c r="Q60" s="398"/>
      <c r="R60" s="498"/>
      <c r="S60" s="548" t="str">
        <f t="shared" si="133"/>
        <v/>
      </c>
      <c r="T60" s="398"/>
      <c r="U60" s="496"/>
      <c r="V60" s="549" t="str">
        <f t="shared" si="134"/>
        <v/>
      </c>
      <c r="W60" s="398"/>
      <c r="X60" s="496"/>
      <c r="Y60" s="549" t="str">
        <f t="shared" si="135"/>
        <v/>
      </c>
      <c r="Z60" s="398"/>
      <c r="AA60" s="496"/>
      <c r="AB60" s="549" t="str">
        <f t="shared" si="136"/>
        <v/>
      </c>
      <c r="AC60" s="398"/>
      <c r="AD60" s="498"/>
      <c r="AE60" s="548" t="str">
        <f t="shared" si="137"/>
        <v/>
      </c>
      <c r="AF60" s="398"/>
      <c r="AG60" s="496"/>
      <c r="AH60" s="549" t="str">
        <f t="shared" si="138"/>
        <v/>
      </c>
      <c r="AI60" s="398"/>
      <c r="AJ60" s="496"/>
      <c r="AK60" s="549" t="str">
        <f t="shared" si="139"/>
        <v/>
      </c>
      <c r="AL60" s="398"/>
      <c r="AM60" s="496"/>
      <c r="AN60" s="549" t="str">
        <f t="shared" si="140"/>
        <v/>
      </c>
      <c r="AO60" s="398"/>
      <c r="AP60" s="498"/>
      <c r="AQ60" s="548" t="str">
        <f t="shared" si="141"/>
        <v/>
      </c>
      <c r="AR60" s="398"/>
      <c r="AS60" s="496"/>
      <c r="AT60" s="549" t="str">
        <f t="shared" si="142"/>
        <v/>
      </c>
      <c r="AU60" s="398"/>
      <c r="AV60" s="496"/>
      <c r="AW60" s="549" t="str">
        <f t="shared" si="143"/>
        <v/>
      </c>
      <c r="AX60" s="398"/>
      <c r="AY60" s="496"/>
      <c r="AZ60" s="549" t="str">
        <f t="shared" si="144"/>
        <v/>
      </c>
      <c r="BA60" s="398"/>
      <c r="BB60" s="498"/>
      <c r="BC60" s="548">
        <f t="shared" si="145"/>
        <v>1.4412479511671284E-2</v>
      </c>
      <c r="BD60" s="398"/>
      <c r="BE60" s="496"/>
      <c r="BF60" s="549">
        <f t="shared" si="146"/>
        <v>1.8378642854958563E-2</v>
      </c>
      <c r="BG60" s="398"/>
      <c r="BH60" s="496"/>
      <c r="BI60" s="549">
        <f t="shared" si="147"/>
        <v>1.5903556504223915E-2</v>
      </c>
      <c r="BJ60" s="398"/>
      <c r="BK60" s="496"/>
      <c r="BL60" s="549">
        <f t="shared" si="148"/>
        <v>1.2630069947354111E-2</v>
      </c>
      <c r="BM60" s="398"/>
      <c r="BN60" s="498"/>
      <c r="BO60" s="548">
        <f t="shared" si="149"/>
        <v>1.2598530256999753E-2</v>
      </c>
      <c r="BP60" s="398"/>
      <c r="BQ60" s="496"/>
      <c r="BR60" s="549">
        <f t="shared" si="150"/>
        <v>8.5630242945854661E-3</v>
      </c>
      <c r="BS60" s="398"/>
      <c r="BT60" s="496"/>
      <c r="BU60" s="549">
        <f t="shared" si="151"/>
        <v>8.3324696859778218E-3</v>
      </c>
      <c r="BV60" s="398"/>
      <c r="BW60" s="496"/>
      <c r="BX60" s="549">
        <f t="shared" si="152"/>
        <v>6.1272684722251764E-3</v>
      </c>
      <c r="BY60" s="398"/>
      <c r="BZ60" s="498"/>
      <c r="CA60" s="548">
        <f t="shared" si="153"/>
        <v>5.7960658210762413E-3</v>
      </c>
      <c r="CB60" s="398"/>
      <c r="CC60" s="496"/>
    </row>
    <row r="61" spans="1:83" s="396" customFormat="1" ht="16.25" customHeight="1">
      <c r="A61" s="511" t="s">
        <v>349</v>
      </c>
      <c r="B61" s="512" t="s">
        <v>39</v>
      </c>
      <c r="C61" s="513">
        <f t="shared" si="154"/>
        <v>1</v>
      </c>
      <c r="D61" s="514">
        <f t="shared" si="154"/>
        <v>1</v>
      </c>
      <c r="E61" s="514">
        <f t="shared" si="154"/>
        <v>1</v>
      </c>
      <c r="F61" s="515">
        <f t="shared" si="154"/>
        <v>1</v>
      </c>
      <c r="G61" s="516">
        <f t="shared" si="154"/>
        <v>1</v>
      </c>
      <c r="H61" s="517"/>
      <c r="I61" s="518"/>
      <c r="J61" s="519">
        <f t="shared" si="130"/>
        <v>1</v>
      </c>
      <c r="K61" s="517"/>
      <c r="L61" s="518"/>
      <c r="M61" s="519">
        <f t="shared" si="131"/>
        <v>1</v>
      </c>
      <c r="N61" s="517"/>
      <c r="O61" s="518"/>
      <c r="P61" s="519">
        <f t="shared" si="132"/>
        <v>1</v>
      </c>
      <c r="Q61" s="517"/>
      <c r="R61" s="520"/>
      <c r="S61" s="516">
        <f t="shared" si="133"/>
        <v>1</v>
      </c>
      <c r="T61" s="517"/>
      <c r="U61" s="518"/>
      <c r="V61" s="519">
        <f t="shared" si="134"/>
        <v>1</v>
      </c>
      <c r="W61" s="517"/>
      <c r="X61" s="518"/>
      <c r="Y61" s="519">
        <f t="shared" si="135"/>
        <v>1</v>
      </c>
      <c r="Z61" s="517"/>
      <c r="AA61" s="518"/>
      <c r="AB61" s="519">
        <f t="shared" si="136"/>
        <v>1</v>
      </c>
      <c r="AC61" s="517"/>
      <c r="AD61" s="520"/>
      <c r="AE61" s="516">
        <f t="shared" si="137"/>
        <v>1</v>
      </c>
      <c r="AF61" s="517"/>
      <c r="AG61" s="518"/>
      <c r="AH61" s="519">
        <f t="shared" si="138"/>
        <v>1</v>
      </c>
      <c r="AI61" s="517"/>
      <c r="AJ61" s="518"/>
      <c r="AK61" s="519">
        <f t="shared" si="139"/>
        <v>1</v>
      </c>
      <c r="AL61" s="517"/>
      <c r="AM61" s="518"/>
      <c r="AN61" s="519">
        <f t="shared" si="140"/>
        <v>1</v>
      </c>
      <c r="AO61" s="517"/>
      <c r="AP61" s="520"/>
      <c r="AQ61" s="516">
        <f t="shared" si="141"/>
        <v>1</v>
      </c>
      <c r="AR61" s="517"/>
      <c r="AS61" s="518"/>
      <c r="AT61" s="519">
        <f t="shared" si="142"/>
        <v>1</v>
      </c>
      <c r="AU61" s="517"/>
      <c r="AV61" s="518"/>
      <c r="AW61" s="519">
        <f t="shared" si="143"/>
        <v>1</v>
      </c>
      <c r="AX61" s="517"/>
      <c r="AY61" s="518"/>
      <c r="AZ61" s="519">
        <f t="shared" si="144"/>
        <v>1</v>
      </c>
      <c r="BA61" s="517"/>
      <c r="BB61" s="520"/>
      <c r="BC61" s="516">
        <f t="shared" si="145"/>
        <v>1</v>
      </c>
      <c r="BD61" s="517"/>
      <c r="BE61" s="518"/>
      <c r="BF61" s="519">
        <f t="shared" si="146"/>
        <v>1</v>
      </c>
      <c r="BG61" s="517"/>
      <c r="BH61" s="518"/>
      <c r="BI61" s="519">
        <f t="shared" si="147"/>
        <v>1</v>
      </c>
      <c r="BJ61" s="517"/>
      <c r="BK61" s="518"/>
      <c r="BL61" s="519">
        <f t="shared" si="148"/>
        <v>1</v>
      </c>
      <c r="BM61" s="517"/>
      <c r="BN61" s="520"/>
      <c r="BO61" s="516">
        <f t="shared" si="149"/>
        <v>1</v>
      </c>
      <c r="BP61" s="517"/>
      <c r="BQ61" s="518"/>
      <c r="BR61" s="519">
        <f t="shared" si="150"/>
        <v>1</v>
      </c>
      <c r="BS61" s="517"/>
      <c r="BT61" s="518"/>
      <c r="BU61" s="519">
        <f t="shared" si="151"/>
        <v>1</v>
      </c>
      <c r="BV61" s="517"/>
      <c r="BW61" s="518"/>
      <c r="BX61" s="519">
        <f t="shared" si="152"/>
        <v>1</v>
      </c>
      <c r="BY61" s="517"/>
      <c r="BZ61" s="520"/>
      <c r="CA61" s="516">
        <f t="shared" si="153"/>
        <v>1</v>
      </c>
      <c r="CB61" s="517"/>
      <c r="CC61" s="518"/>
    </row>
    <row r="62" spans="1:83" s="555" customFormat="1" ht="16.25" customHeight="1">
      <c r="A62" s="499" t="s">
        <v>343</v>
      </c>
      <c r="B62" s="500" t="s">
        <v>419</v>
      </c>
      <c r="C62" s="550">
        <f t="shared" si="154"/>
        <v>0.74477958236658937</v>
      </c>
      <c r="D62" s="551">
        <f t="shared" si="154"/>
        <v>0.69824922760041186</v>
      </c>
      <c r="E62" s="551">
        <f t="shared" si="154"/>
        <v>0.61267605633802813</v>
      </c>
      <c r="F62" s="552">
        <f t="shared" si="154"/>
        <v>0.63494637066600124</v>
      </c>
      <c r="G62" s="553">
        <f t="shared" si="154"/>
        <v>0.63377416073245174</v>
      </c>
      <c r="H62" s="462"/>
      <c r="I62" s="463"/>
      <c r="J62" s="554">
        <f t="shared" si="130"/>
        <v>0.65706806282722507</v>
      </c>
      <c r="K62" s="462"/>
      <c r="L62" s="463"/>
      <c r="M62" s="554">
        <f t="shared" si="131"/>
        <v>0.54952627045650304</v>
      </c>
      <c r="N62" s="462"/>
      <c r="O62" s="463"/>
      <c r="P62" s="554">
        <f t="shared" si="132"/>
        <v>0.50757835539400575</v>
      </c>
      <c r="Q62" s="462"/>
      <c r="R62" s="465"/>
      <c r="S62" s="553">
        <f t="shared" si="133"/>
        <v>0.52717726991970348</v>
      </c>
      <c r="T62" s="462"/>
      <c r="U62" s="463"/>
      <c r="V62" s="554">
        <f t="shared" si="134"/>
        <v>0.48910119654948514</v>
      </c>
      <c r="W62" s="462"/>
      <c r="X62" s="463"/>
      <c r="Y62" s="554">
        <f t="shared" si="135"/>
        <v>0.52494554141364336</v>
      </c>
      <c r="Z62" s="462"/>
      <c r="AA62" s="463"/>
      <c r="AB62" s="554">
        <f t="shared" si="136"/>
        <v>0.49431555729151411</v>
      </c>
      <c r="AC62" s="462"/>
      <c r="AD62" s="465"/>
      <c r="AE62" s="553">
        <f t="shared" si="137"/>
        <v>0.58954492415402571</v>
      </c>
      <c r="AF62" s="462"/>
      <c r="AG62" s="463"/>
      <c r="AH62" s="554">
        <f t="shared" si="138"/>
        <v>0.36924809966729827</v>
      </c>
      <c r="AI62" s="462"/>
      <c r="AJ62" s="463"/>
      <c r="AK62" s="554">
        <f t="shared" si="139"/>
        <v>0.56837384828057702</v>
      </c>
      <c r="AL62" s="462"/>
      <c r="AM62" s="463"/>
      <c r="AN62" s="554">
        <f t="shared" si="140"/>
        <v>0.61119850407389154</v>
      </c>
      <c r="AO62" s="462"/>
      <c r="AP62" s="465"/>
      <c r="AQ62" s="553">
        <f t="shared" si="141"/>
        <v>0.63935820096350149</v>
      </c>
      <c r="AR62" s="462"/>
      <c r="AS62" s="463"/>
      <c r="AT62" s="554">
        <f t="shared" si="142"/>
        <v>0.68892089616701224</v>
      </c>
      <c r="AU62" s="462"/>
      <c r="AV62" s="463"/>
      <c r="AW62" s="554">
        <f t="shared" si="143"/>
        <v>0.71849540422883817</v>
      </c>
      <c r="AX62" s="462"/>
      <c r="AY62" s="463"/>
      <c r="AZ62" s="554">
        <f t="shared" si="144"/>
        <v>0.73680344250108265</v>
      </c>
      <c r="BA62" s="462"/>
      <c r="BB62" s="465"/>
      <c r="BC62" s="553">
        <f t="shared" si="145"/>
        <v>0.5444243486124456</v>
      </c>
      <c r="BD62" s="462"/>
      <c r="BE62" s="463"/>
      <c r="BF62" s="554">
        <f t="shared" si="146"/>
        <v>0.59484419436714475</v>
      </c>
      <c r="BG62" s="462"/>
      <c r="BH62" s="463"/>
      <c r="BI62" s="554">
        <f t="shared" si="147"/>
        <v>0.68722003427231471</v>
      </c>
      <c r="BJ62" s="462"/>
      <c r="BK62" s="463"/>
      <c r="BL62" s="554">
        <f t="shared" si="148"/>
        <v>0.63899256036975705</v>
      </c>
      <c r="BM62" s="462"/>
      <c r="BN62" s="465"/>
      <c r="BO62" s="553">
        <f t="shared" si="149"/>
        <v>0.61692000574759831</v>
      </c>
      <c r="BP62" s="462"/>
      <c r="BQ62" s="463"/>
      <c r="BR62" s="554">
        <f t="shared" si="150"/>
        <v>0.68090205904782664</v>
      </c>
      <c r="BS62" s="462"/>
      <c r="BT62" s="463"/>
      <c r="BU62" s="554">
        <f t="shared" si="151"/>
        <v>0.64327909627940716</v>
      </c>
      <c r="BV62" s="462"/>
      <c r="BW62" s="463"/>
      <c r="BX62" s="554">
        <f t="shared" si="152"/>
        <v>0.65378805608152668</v>
      </c>
      <c r="BY62" s="462"/>
      <c r="BZ62" s="465"/>
      <c r="CA62" s="553">
        <f t="shared" si="153"/>
        <v>0.66791718771710429</v>
      </c>
      <c r="CB62" s="462"/>
      <c r="CC62" s="463"/>
    </row>
    <row r="63" spans="1:83" s="559" customFormat="1" ht="16.25" customHeight="1" thickBot="1">
      <c r="A63" s="499" t="s">
        <v>344</v>
      </c>
      <c r="B63" s="500" t="s">
        <v>421</v>
      </c>
      <c r="C63" s="550">
        <f t="shared" si="154"/>
        <v>0.25522041763341069</v>
      </c>
      <c r="D63" s="551">
        <f t="shared" si="154"/>
        <v>0.30175077239958803</v>
      </c>
      <c r="E63" s="551">
        <f t="shared" si="154"/>
        <v>0.38732394366197181</v>
      </c>
      <c r="F63" s="552">
        <f t="shared" si="154"/>
        <v>0.36505362933399838</v>
      </c>
      <c r="G63" s="553">
        <f t="shared" si="154"/>
        <v>0.36622583926754831</v>
      </c>
      <c r="H63" s="462"/>
      <c r="I63" s="463"/>
      <c r="J63" s="554">
        <f t="shared" si="130"/>
        <v>0.34293193717277487</v>
      </c>
      <c r="K63" s="462"/>
      <c r="L63" s="463"/>
      <c r="M63" s="554">
        <f t="shared" si="131"/>
        <v>0.45047372954349707</v>
      </c>
      <c r="N63" s="462"/>
      <c r="O63" s="463"/>
      <c r="P63" s="554">
        <f t="shared" si="132"/>
        <v>0.49242164460599397</v>
      </c>
      <c r="Q63" s="462"/>
      <c r="R63" s="465"/>
      <c r="S63" s="553">
        <f t="shared" si="133"/>
        <v>0.47282273008029646</v>
      </c>
      <c r="T63" s="462"/>
      <c r="U63" s="463"/>
      <c r="V63" s="554">
        <f t="shared" si="134"/>
        <v>0.51089880345051486</v>
      </c>
      <c r="W63" s="462"/>
      <c r="X63" s="463"/>
      <c r="Y63" s="554">
        <f t="shared" si="135"/>
        <v>0.47244731222577835</v>
      </c>
      <c r="Z63" s="462"/>
      <c r="AA63" s="463"/>
      <c r="AB63" s="554">
        <f t="shared" si="136"/>
        <v>0.50568444270848589</v>
      </c>
      <c r="AC63" s="462"/>
      <c r="AD63" s="465"/>
      <c r="AE63" s="553">
        <f t="shared" si="137"/>
        <v>0.41045507584597435</v>
      </c>
      <c r="AF63" s="462"/>
      <c r="AG63" s="463"/>
      <c r="AH63" s="554">
        <f t="shared" si="138"/>
        <v>0.63075190033270168</v>
      </c>
      <c r="AI63" s="462"/>
      <c r="AJ63" s="463"/>
      <c r="AK63" s="554">
        <f t="shared" si="139"/>
        <v>0.43162615171942292</v>
      </c>
      <c r="AL63" s="462"/>
      <c r="AM63" s="463"/>
      <c r="AN63" s="554">
        <f t="shared" si="140"/>
        <v>0.38880149592610841</v>
      </c>
      <c r="AO63" s="462"/>
      <c r="AP63" s="465"/>
      <c r="AQ63" s="553">
        <f t="shared" si="141"/>
        <v>0.36064179903649846</v>
      </c>
      <c r="AR63" s="462"/>
      <c r="AS63" s="463"/>
      <c r="AT63" s="554">
        <f t="shared" si="142"/>
        <v>0.31112461320425583</v>
      </c>
      <c r="AU63" s="462"/>
      <c r="AV63" s="463"/>
      <c r="AW63" s="554">
        <f t="shared" si="143"/>
        <v>0.28150459577116183</v>
      </c>
      <c r="AX63" s="462"/>
      <c r="AY63" s="463"/>
      <c r="AZ63" s="554">
        <f t="shared" si="144"/>
        <v>0.26319655749891741</v>
      </c>
      <c r="BA63" s="462"/>
      <c r="BB63" s="465"/>
      <c r="BC63" s="553">
        <f t="shared" si="145"/>
        <v>0.45557565138755451</v>
      </c>
      <c r="BD63" s="462"/>
      <c r="BE63" s="463"/>
      <c r="BF63" s="554">
        <f t="shared" si="146"/>
        <v>0.4048500045870157</v>
      </c>
      <c r="BG63" s="462"/>
      <c r="BH63" s="463"/>
      <c r="BI63" s="554">
        <f t="shared" si="147"/>
        <v>0.31277996572768541</v>
      </c>
      <c r="BJ63" s="462"/>
      <c r="BK63" s="463"/>
      <c r="BL63" s="554">
        <f t="shared" si="148"/>
        <v>0.36100743963024295</v>
      </c>
      <c r="BM63" s="462"/>
      <c r="BN63" s="465"/>
      <c r="BO63" s="553">
        <f t="shared" si="149"/>
        <v>0.38307999425240169</v>
      </c>
      <c r="BP63" s="462"/>
      <c r="BQ63" s="463"/>
      <c r="BR63" s="554">
        <f t="shared" si="150"/>
        <v>0.31909794095217342</v>
      </c>
      <c r="BS63" s="462"/>
      <c r="BT63" s="463"/>
      <c r="BU63" s="554">
        <f t="shared" si="151"/>
        <v>0.35672090372059279</v>
      </c>
      <c r="BV63" s="462"/>
      <c r="BW63" s="463"/>
      <c r="BX63" s="554">
        <f t="shared" si="152"/>
        <v>0.34621194391847326</v>
      </c>
      <c r="BY63" s="462"/>
      <c r="BZ63" s="465"/>
      <c r="CA63" s="553">
        <f t="shared" si="153"/>
        <v>0.3320828122828956</v>
      </c>
      <c r="CB63" s="462"/>
      <c r="CC63" s="463"/>
    </row>
    <row r="64" spans="1:83" s="958" customFormat="1" ht="16.25" customHeight="1" thickBot="1">
      <c r="A64" s="959" t="s">
        <v>350</v>
      </c>
      <c r="B64" s="960" t="s">
        <v>40</v>
      </c>
      <c r="C64" s="961">
        <f t="shared" si="154"/>
        <v>1.9489559164733182E-2</v>
      </c>
      <c r="D64" s="962">
        <f t="shared" si="154"/>
        <v>4.9330587023686916E-2</v>
      </c>
      <c r="E64" s="962">
        <f t="shared" si="154"/>
        <v>3.2863849765258218E-2</v>
      </c>
      <c r="F64" s="963">
        <f t="shared" si="154"/>
        <v>9.4911449239211715E-2</v>
      </c>
      <c r="G64" s="964">
        <f t="shared" si="154"/>
        <v>6.4191251271617497E-2</v>
      </c>
      <c r="H64" s="965"/>
      <c r="I64" s="966"/>
      <c r="J64" s="967">
        <f t="shared" si="130"/>
        <v>8.3507853403141361E-2</v>
      </c>
      <c r="K64" s="965"/>
      <c r="L64" s="966"/>
      <c r="M64" s="967">
        <f t="shared" si="131"/>
        <v>9.4401378122308366E-2</v>
      </c>
      <c r="N64" s="965"/>
      <c r="O64" s="966"/>
      <c r="P64" s="967">
        <f t="shared" si="132"/>
        <v>0.10143337219669434</v>
      </c>
      <c r="Q64" s="965"/>
      <c r="R64" s="968"/>
      <c r="S64" s="964">
        <f t="shared" si="133"/>
        <v>7.4305126621371217E-2</v>
      </c>
      <c r="T64" s="965"/>
      <c r="U64" s="966"/>
      <c r="V64" s="967">
        <f t="shared" si="134"/>
        <v>0.10717929691123272</v>
      </c>
      <c r="W64" s="965"/>
      <c r="X64" s="966"/>
      <c r="Y64" s="967">
        <f t="shared" si="135"/>
        <v>0.1602016394505891</v>
      </c>
      <c r="Z64" s="965"/>
      <c r="AA64" s="966"/>
      <c r="AB64" s="967">
        <f t="shared" si="136"/>
        <v>0.10999083245452676</v>
      </c>
      <c r="AC64" s="965"/>
      <c r="AD64" s="968"/>
      <c r="AE64" s="964">
        <f t="shared" si="137"/>
        <v>0.15155192532088679</v>
      </c>
      <c r="AF64" s="965"/>
      <c r="AG64" s="966"/>
      <c r="AH64" s="967">
        <f t="shared" si="138"/>
        <v>2.5626697811555386E-2</v>
      </c>
      <c r="AI64" s="965"/>
      <c r="AJ64" s="966"/>
      <c r="AK64" s="967">
        <f t="shared" si="139"/>
        <v>0.12266879456135635</v>
      </c>
      <c r="AL64" s="965"/>
      <c r="AM64" s="966"/>
      <c r="AN64" s="967">
        <f t="shared" si="140"/>
        <v>0.15299157200373018</v>
      </c>
      <c r="AO64" s="965"/>
      <c r="AP64" s="968"/>
      <c r="AQ64" s="964">
        <f t="shared" si="141"/>
        <v>0.10023185123398212</v>
      </c>
      <c r="AR64" s="965"/>
      <c r="AS64" s="966"/>
      <c r="AT64" s="967">
        <f t="shared" si="142"/>
        <v>8.817016788142551E-2</v>
      </c>
      <c r="AU64" s="965"/>
      <c r="AV64" s="966"/>
      <c r="AW64" s="967">
        <f t="shared" si="143"/>
        <v>0.18810575420000278</v>
      </c>
      <c r="AX64" s="965"/>
      <c r="AY64" s="966"/>
      <c r="AZ64" s="967">
        <f t="shared" si="144"/>
        <v>0.1691386747226791</v>
      </c>
      <c r="BA64" s="965"/>
      <c r="BB64" s="968"/>
      <c r="BC64" s="964">
        <f t="shared" si="145"/>
        <v>0.14319222291301648</v>
      </c>
      <c r="BD64" s="965"/>
      <c r="BE64" s="966"/>
      <c r="BF64" s="967">
        <f t="shared" si="146"/>
        <v>0.12232041833583071</v>
      </c>
      <c r="BG64" s="965"/>
      <c r="BH64" s="966"/>
      <c r="BI64" s="967">
        <f t="shared" si="147"/>
        <v>0.23148844060968646</v>
      </c>
      <c r="BJ64" s="965"/>
      <c r="BK64" s="966"/>
      <c r="BL64" s="967">
        <f t="shared" si="148"/>
        <v>0.24469215749277046</v>
      </c>
      <c r="BM64" s="965"/>
      <c r="BN64" s="968"/>
      <c r="BO64" s="964">
        <f t="shared" si="149"/>
        <v>0.23365013547910338</v>
      </c>
      <c r="BP64" s="965"/>
      <c r="BQ64" s="966"/>
      <c r="BR64" s="967">
        <f t="shared" si="150"/>
        <v>0.29397537858154482</v>
      </c>
      <c r="BS64" s="965"/>
      <c r="BT64" s="966"/>
      <c r="BU64" s="967">
        <f t="shared" si="151"/>
        <v>0.28384010778318991</v>
      </c>
      <c r="BV64" s="965"/>
      <c r="BW64" s="966"/>
      <c r="BX64" s="967">
        <f t="shared" si="152"/>
        <v>0.20019998723485735</v>
      </c>
      <c r="BY64" s="965"/>
      <c r="BZ64" s="884"/>
      <c r="CA64" s="964">
        <f t="shared" si="153"/>
        <v>0.22624506242680478</v>
      </c>
      <c r="CB64" s="965"/>
      <c r="CC64" s="966"/>
    </row>
  </sheetData>
  <phoneticPr fontId="3" type="noConversion"/>
  <conditionalFormatting sqref="G1:CC1 G24:CC25 G45:CC46 G65:CC1048576">
    <cfRule type="cellIs" dxfId="84" priority="23" operator="lessThan">
      <formula>0</formula>
    </cfRule>
    <cfRule type="cellIs" dxfId="83" priority="24" operator="greaterThan">
      <formula>0</formula>
    </cfRule>
  </conditionalFormatting>
  <conditionalFormatting sqref="H4:I23 K4:L23 N4:O23 Q4:R23 T4:U23 W4:X23 Z4:AA23 AC4:AD23 AF4:AG23 AI4:AJ23 AL4:AM23 AO4:AP23 AR4:AS23 AU4:AV23 AX4:AY23 BA4:BB23 BD4:BE23 BG4:BH23 BJ4:BK23 BM4:BN23 BP4:BQ23 BS4:BT23 BV4:BW23 BY4:BZ23 H27:I44 K27:L44 N27:O44 Q27:R44 T27:U44 W27:X44 Z27:AA44 AC27:AD44 AF27:AG44 AI27:AJ44 AL27:AM44 AO27:AP44 AR27:AS44 AU27:AV44 AX27:AY44 BA27:BB44 BD27:BE44 BG27:BH44 BJ27:BK44 BM27:BN44 BP27:BQ44 BS27:BT44 BV27:BW44 BY27:BZ44">
    <cfRule type="cellIs" dxfId="82" priority="57" operator="lessThan">
      <formula>0</formula>
    </cfRule>
    <cfRule type="cellIs" dxfId="81" priority="58" operator="greaterThan">
      <formula>0</formula>
    </cfRule>
  </conditionalFormatting>
  <conditionalFormatting sqref="H48:I64 K48:L64 N48:O64 Q48:R64 T48:U64 W48:X64 Z48:AA64 AC48:AD64 AF48:AG64 AI48:AJ64 AL48:AM64 AO48:AP64 AR48:AS64 AU48:AV64 AX48:AY64 BA48:BB64 BD48:BE64 BG48:BH64 BJ48:BK64 BM48:BN64 BP48:BQ64 BS48:BT64 BV48:BW64 BY48:BZ64">
    <cfRule type="cellIs" dxfId="80" priority="3" operator="lessThan">
      <formula>0</formula>
    </cfRule>
    <cfRule type="cellIs" dxfId="79" priority="4" operator="greaterThan">
      <formula>0</formula>
    </cfRule>
  </conditionalFormatting>
  <conditionalFormatting sqref="CB4:CC23 CB27:CC44">
    <cfRule type="cellIs" dxfId="78" priority="7" operator="lessThan">
      <formula>0</formula>
    </cfRule>
    <cfRule type="cellIs" dxfId="77" priority="8" operator="greaterThan">
      <formula>0</formula>
    </cfRule>
  </conditionalFormatting>
  <conditionalFormatting sqref="CB48:CC64">
    <cfRule type="cellIs" dxfId="76" priority="1" operator="lessThan">
      <formula>0</formula>
    </cfRule>
    <cfRule type="cellIs" dxfId="75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BX77"/>
  <sheetViews>
    <sheetView showGridLines="0" tabSelected="1" view="pageBreakPreview" zoomScaleNormal="85" zoomScaleSheetLayoutView="100" workbookViewId="0">
      <pane xSplit="3" ySplit="2" topLeftCell="BL17" activePane="bottomRight" state="frozen"/>
      <selection activeCell="D50" sqref="D50"/>
      <selection pane="topRight" activeCell="D50" sqref="D50"/>
      <selection pane="bottomLeft" activeCell="D50" sqref="D50"/>
      <selection pane="bottomRight" activeCell="BP29" sqref="BP29"/>
    </sheetView>
  </sheetViews>
  <sheetFormatPr defaultColWidth="8.7265625" defaultRowHeight="16.25" customHeight="1" outlineLevelRow="1" outlineLevelCol="1"/>
  <cols>
    <col min="1" max="1" width="3.453125" style="354" customWidth="1"/>
    <col min="2" max="2" width="16.7265625" style="123" customWidth="1"/>
    <col min="3" max="3" width="25.7265625" style="123" customWidth="1"/>
    <col min="4" max="7" width="9.1796875" style="298" hidden="1" customWidth="1" outlineLevel="1"/>
    <col min="8" max="8" width="9.1796875" style="123" hidden="1" customWidth="1" outlineLevel="1"/>
    <col min="9" max="10" width="5.7265625" style="42" hidden="1" customWidth="1" outlineLevel="1"/>
    <col min="11" max="11" width="9.1796875" style="123" hidden="1" customWidth="1" outlineLevel="1"/>
    <col min="12" max="13" width="5.7265625" style="42" hidden="1" customWidth="1" outlineLevel="1"/>
    <col min="14" max="14" width="9.1796875" style="123" hidden="1" customWidth="1" outlineLevel="1"/>
    <col min="15" max="16" width="5.7265625" style="42" hidden="1" customWidth="1" outlineLevel="1"/>
    <col min="17" max="17" width="9.1796875" style="123" hidden="1" customWidth="1" outlineLevel="1"/>
    <col min="18" max="19" width="5.7265625" style="42" hidden="1" customWidth="1" outlineLevel="1"/>
    <col min="20" max="20" width="9.1796875" style="123" hidden="1" customWidth="1" outlineLevel="1"/>
    <col min="21" max="22" width="5.7265625" style="42" hidden="1" customWidth="1" outlineLevel="1"/>
    <col min="23" max="23" width="9.1796875" style="123" hidden="1" customWidth="1" outlineLevel="1"/>
    <col min="24" max="25" width="5.7265625" style="42" hidden="1" customWidth="1" outlineLevel="1"/>
    <col min="26" max="26" width="9.1796875" style="123" hidden="1" customWidth="1" outlineLevel="1"/>
    <col min="27" max="28" width="5.7265625" style="42" hidden="1" customWidth="1" outlineLevel="1"/>
    <col min="29" max="29" width="9.1796875" style="123" hidden="1" customWidth="1" outlineLevel="1"/>
    <col min="30" max="30" width="6.7265625" style="42" hidden="1" customWidth="1" outlineLevel="1"/>
    <col min="31" max="31" width="5.7265625" style="42" hidden="1" customWidth="1" outlineLevel="1"/>
    <col min="32" max="32" width="9.1796875" style="123" hidden="1" customWidth="1" outlineLevel="1"/>
    <col min="33" max="34" width="5.7265625" style="42" hidden="1" customWidth="1" outlineLevel="1"/>
    <col min="35" max="35" width="9.1796875" style="123" hidden="1" customWidth="1" outlineLevel="1"/>
    <col min="36" max="37" width="5.7265625" style="42" hidden="1" customWidth="1" outlineLevel="1"/>
    <col min="38" max="38" width="9.1796875" style="123" hidden="1" customWidth="1" outlineLevel="1"/>
    <col min="39" max="40" width="5.7265625" style="42" hidden="1" customWidth="1" outlineLevel="1"/>
    <col min="41" max="41" width="9.1796875" style="123" hidden="1" customWidth="1" outlineLevel="1"/>
    <col min="42" max="43" width="5.7265625" style="42" hidden="1" customWidth="1" outlineLevel="1"/>
    <col min="44" max="44" width="9.1796875" style="123" customWidth="1" collapsed="1"/>
    <col min="45" max="46" width="5.7265625" style="42" customWidth="1"/>
    <col min="47" max="47" width="9.1796875" style="123" customWidth="1"/>
    <col min="48" max="49" width="5.7265625" style="42" customWidth="1"/>
    <col min="50" max="50" width="9.1796875" style="123" customWidth="1"/>
    <col min="51" max="52" width="5.7265625" style="42" customWidth="1"/>
    <col min="53" max="53" width="9.1796875" style="123" customWidth="1"/>
    <col min="54" max="55" width="5.7265625" style="42" customWidth="1"/>
    <col min="56" max="56" width="9.1796875" style="123" customWidth="1"/>
    <col min="57" max="58" width="5.7265625" style="42" customWidth="1"/>
    <col min="59" max="59" width="9.1796875" style="123" customWidth="1"/>
    <col min="60" max="61" width="5.7265625" style="42" customWidth="1"/>
    <col min="62" max="62" width="9.1796875" style="123" customWidth="1"/>
    <col min="63" max="64" width="5.7265625" style="42" customWidth="1"/>
    <col min="65" max="65" width="9.1796875" style="123" customWidth="1"/>
    <col min="66" max="67" width="5.7265625" style="42" customWidth="1"/>
    <col min="68" max="68" width="9.1796875" style="123" customWidth="1"/>
    <col min="69" max="70" width="5.7265625" style="42" customWidth="1"/>
    <col min="71" max="16384" width="8.7265625" style="123"/>
  </cols>
  <sheetData>
    <row r="1" spans="1:76" ht="16.25" customHeight="1" thickBot="1">
      <c r="A1" s="297" t="s">
        <v>272</v>
      </c>
      <c r="B1" s="297"/>
      <c r="O1" s="123"/>
      <c r="P1" s="123"/>
      <c r="R1" s="123"/>
      <c r="AA1" s="123"/>
      <c r="AB1" s="123"/>
      <c r="AD1" s="123"/>
      <c r="AM1" s="123"/>
      <c r="AN1" s="123"/>
      <c r="AP1" s="123"/>
      <c r="AY1" s="123"/>
      <c r="AZ1" s="123"/>
      <c r="BB1" s="123"/>
      <c r="BK1" s="123"/>
      <c r="BL1" s="123"/>
      <c r="BN1" s="123"/>
    </row>
    <row r="2" spans="1:76" s="297" customFormat="1" ht="16.25" customHeight="1">
      <c r="A2" s="299" t="s">
        <v>313</v>
      </c>
      <c r="B2" s="300"/>
      <c r="C2" s="39"/>
      <c r="D2" s="301" t="s">
        <v>4</v>
      </c>
      <c r="E2" s="302" t="s">
        <v>6</v>
      </c>
      <c r="F2" s="302" t="s">
        <v>8</v>
      </c>
      <c r="G2" s="302" t="s">
        <v>9</v>
      </c>
      <c r="H2" s="303" t="s">
        <v>10</v>
      </c>
      <c r="I2" s="304" t="s">
        <v>42</v>
      </c>
      <c r="J2" s="305" t="s">
        <v>5</v>
      </c>
      <c r="K2" s="304" t="s">
        <v>11</v>
      </c>
      <c r="L2" s="304" t="s">
        <v>42</v>
      </c>
      <c r="M2" s="305" t="s">
        <v>5</v>
      </c>
      <c r="N2" s="304" t="s">
        <v>12</v>
      </c>
      <c r="O2" s="304" t="s">
        <v>42</v>
      </c>
      <c r="P2" s="305" t="s">
        <v>5</v>
      </c>
      <c r="Q2" s="304" t="s">
        <v>13</v>
      </c>
      <c r="R2" s="304" t="s">
        <v>42</v>
      </c>
      <c r="S2" s="306" t="s">
        <v>5</v>
      </c>
      <c r="T2" s="303" t="s">
        <v>15</v>
      </c>
      <c r="U2" s="304" t="s">
        <v>42</v>
      </c>
      <c r="V2" s="305" t="s">
        <v>5</v>
      </c>
      <c r="W2" s="304" t="s">
        <v>16</v>
      </c>
      <c r="X2" s="304" t="s">
        <v>42</v>
      </c>
      <c r="Y2" s="305" t="s">
        <v>5</v>
      </c>
      <c r="Z2" s="304" t="s">
        <v>17</v>
      </c>
      <c r="AA2" s="304" t="s">
        <v>42</v>
      </c>
      <c r="AB2" s="305" t="s">
        <v>5</v>
      </c>
      <c r="AC2" s="304" t="s">
        <v>18</v>
      </c>
      <c r="AD2" s="304" t="s">
        <v>42</v>
      </c>
      <c r="AE2" s="306" t="s">
        <v>5</v>
      </c>
      <c r="AF2" s="303" t="s">
        <v>19</v>
      </c>
      <c r="AG2" s="304" t="s">
        <v>42</v>
      </c>
      <c r="AH2" s="305" t="s">
        <v>5</v>
      </c>
      <c r="AI2" s="304" t="s">
        <v>20</v>
      </c>
      <c r="AJ2" s="304" t="s">
        <v>42</v>
      </c>
      <c r="AK2" s="305" t="s">
        <v>5</v>
      </c>
      <c r="AL2" s="304" t="s">
        <v>21</v>
      </c>
      <c r="AM2" s="304" t="s">
        <v>42</v>
      </c>
      <c r="AN2" s="305" t="s">
        <v>5</v>
      </c>
      <c r="AO2" s="304" t="s">
        <v>22</v>
      </c>
      <c r="AP2" s="304" t="s">
        <v>42</v>
      </c>
      <c r="AQ2" s="306" t="s">
        <v>5</v>
      </c>
      <c r="AR2" s="303" t="s">
        <v>23</v>
      </c>
      <c r="AS2" s="304" t="s">
        <v>42</v>
      </c>
      <c r="AT2" s="305" t="s">
        <v>5</v>
      </c>
      <c r="AU2" s="304" t="s">
        <v>24</v>
      </c>
      <c r="AV2" s="304" t="s">
        <v>42</v>
      </c>
      <c r="AW2" s="305" t="s">
        <v>5</v>
      </c>
      <c r="AX2" s="304" t="s">
        <v>25</v>
      </c>
      <c r="AY2" s="304" t="s">
        <v>42</v>
      </c>
      <c r="AZ2" s="305" t="s">
        <v>5</v>
      </c>
      <c r="BA2" s="304" t="s">
        <v>26</v>
      </c>
      <c r="BB2" s="304" t="s">
        <v>42</v>
      </c>
      <c r="BC2" s="306" t="s">
        <v>5</v>
      </c>
      <c r="BD2" s="303" t="s">
        <v>27</v>
      </c>
      <c r="BE2" s="304" t="s">
        <v>42</v>
      </c>
      <c r="BF2" s="305" t="s">
        <v>5</v>
      </c>
      <c r="BG2" s="304" t="s">
        <v>28</v>
      </c>
      <c r="BH2" s="304" t="s">
        <v>42</v>
      </c>
      <c r="BI2" s="305" t="s">
        <v>5</v>
      </c>
      <c r="BJ2" s="304" t="s">
        <v>113</v>
      </c>
      <c r="BK2" s="304" t="s">
        <v>42</v>
      </c>
      <c r="BL2" s="305" t="s">
        <v>5</v>
      </c>
      <c r="BM2" s="304" t="s">
        <v>312</v>
      </c>
      <c r="BN2" s="304" t="s">
        <v>42</v>
      </c>
      <c r="BO2" s="306" t="s">
        <v>5</v>
      </c>
      <c r="BP2" s="303" t="s">
        <v>411</v>
      </c>
      <c r="BQ2" s="304" t="s">
        <v>42</v>
      </c>
      <c r="BR2" s="305" t="s">
        <v>5</v>
      </c>
      <c r="BT2" s="1008"/>
      <c r="BU2" s="1008"/>
      <c r="BV2" s="1008"/>
      <c r="BW2" s="1008"/>
    </row>
    <row r="3" spans="1:76" s="297" customFormat="1" ht="16.25" customHeight="1">
      <c r="A3" s="307" t="s">
        <v>50</v>
      </c>
      <c r="B3" s="308"/>
      <c r="C3" s="309" t="s">
        <v>51</v>
      </c>
      <c r="D3" s="310">
        <f t="shared" ref="D3" si="0">D13+D4</f>
        <v>65258.445511999998</v>
      </c>
      <c r="E3" s="311">
        <f t="shared" ref="E3" si="1">E13+E4</f>
        <v>67506.482050999999</v>
      </c>
      <c r="F3" s="311">
        <f t="shared" ref="F3" si="2">F13+F4</f>
        <v>65963.596542000014</v>
      </c>
      <c r="G3" s="311">
        <f t="shared" ref="G3" si="3">G13+G4</f>
        <v>75677.204371</v>
      </c>
      <c r="H3" s="312">
        <f t="shared" ref="H3:N3" si="4">H13+H4</f>
        <v>82848.05668400001</v>
      </c>
      <c r="I3" s="313">
        <f>IFERROR(H3/G3-1,)</f>
        <v>9.4755777153786136E-2</v>
      </c>
      <c r="J3" s="314">
        <f>IFERROR(H3/D3-1,)</f>
        <v>0.26953769790249682</v>
      </c>
      <c r="K3" s="315">
        <f t="shared" si="4"/>
        <v>87242.541885000013</v>
      </c>
      <c r="L3" s="313">
        <f>IFERROR(K3/H3-1,)</f>
        <v>5.3042707057831207E-2</v>
      </c>
      <c r="M3" s="314">
        <f>IFERROR(K3/E3-1,)</f>
        <v>0.29235799636381232</v>
      </c>
      <c r="N3" s="315">
        <f t="shared" si="4"/>
        <v>100126.03049199999</v>
      </c>
      <c r="O3" s="313">
        <f>IFERROR(N3/K3-1,)</f>
        <v>0.14767438371961394</v>
      </c>
      <c r="P3" s="314">
        <f>IFERROR(N3/F3-1,)</f>
        <v>0.51789829149549549</v>
      </c>
      <c r="Q3" s="315">
        <f>Q13+Q4</f>
        <v>113657.44130100001</v>
      </c>
      <c r="R3" s="313">
        <f>IFERROR(Q3/N3-1,)</f>
        <v>0.13514378571195995</v>
      </c>
      <c r="S3" s="316">
        <f>IFERROR(Q3/G3-1,)</f>
        <v>0.50187156417414247</v>
      </c>
      <c r="T3" s="312">
        <f>T13+T4</f>
        <v>125213.27365199999</v>
      </c>
      <c r="U3" s="313">
        <f>IFERROR(T3/Q3-1,0)</f>
        <v>0.10167246612913416</v>
      </c>
      <c r="V3" s="314">
        <f>IFERROR(T3/H3-1,)</f>
        <v>0.51136041886401595</v>
      </c>
      <c r="W3" s="315">
        <f>W13+W4</f>
        <v>123101.55938000002</v>
      </c>
      <c r="X3" s="313">
        <f>IFERROR(W3/T3-1,0)</f>
        <v>-1.686493939826994E-2</v>
      </c>
      <c r="Y3" s="314">
        <f>IFERROR(W3/K3-1,)</f>
        <v>0.41102673902220865</v>
      </c>
      <c r="Z3" s="315">
        <f>Z13+Z4</f>
        <v>123711.197776</v>
      </c>
      <c r="AA3" s="313">
        <f>IFERROR(Z3/W3-1,0)</f>
        <v>4.9523206616586268E-3</v>
      </c>
      <c r="AB3" s="314">
        <f>IFERROR(Z3/N3-1,)</f>
        <v>0.23555480196415512</v>
      </c>
      <c r="AC3" s="315">
        <f>AC13+AC4</f>
        <v>137526.11636799999</v>
      </c>
      <c r="AD3" s="313">
        <f>IFERROR(AC3/Z3-1,0)</f>
        <v>0.11167072051969162</v>
      </c>
      <c r="AE3" s="316">
        <f>IFERROR(AC3/Q3-1,)</f>
        <v>0.2100053880659547</v>
      </c>
      <c r="AF3" s="312">
        <f>AF13+AF4</f>
        <v>148752.202728</v>
      </c>
      <c r="AG3" s="313">
        <f>IFERROR(AF3/AC3-1,0)</f>
        <v>8.1628760096450481E-2</v>
      </c>
      <c r="AH3" s="314">
        <f>IFERROR(AF3/T3-1,)</f>
        <v>0.18799068492866633</v>
      </c>
      <c r="AI3" s="315">
        <f>AI13+AI4</f>
        <v>159020.246201</v>
      </c>
      <c r="AJ3" s="313">
        <f>IFERROR(AI3/AF3-1,0)</f>
        <v>6.90278415021226E-2</v>
      </c>
      <c r="AK3" s="314">
        <f>IFERROR(AI3/W3-1,)</f>
        <v>0.29178092464388072</v>
      </c>
      <c r="AL3" s="315">
        <f>AL13+AL4</f>
        <v>173655.54205700001</v>
      </c>
      <c r="AM3" s="313">
        <f>IFERROR(AL3/AI3-1,0)</f>
        <v>9.2034166753214297E-2</v>
      </c>
      <c r="AN3" s="314">
        <f>IFERROR(AL3/Z3-1,)</f>
        <v>0.40371724774205697</v>
      </c>
      <c r="AO3" s="315">
        <f>AO13+AO4</f>
        <v>216379.20533600001</v>
      </c>
      <c r="AP3" s="313">
        <f>IFERROR(AO3/AL3-1,0)</f>
        <v>0.24602533712961816</v>
      </c>
      <c r="AQ3" s="316">
        <f>IFERROR(AO3/AC3-1,)</f>
        <v>0.57336810673109229</v>
      </c>
      <c r="AR3" s="312">
        <f>AR13+AR4</f>
        <v>304075.81478800002</v>
      </c>
      <c r="AS3" s="313">
        <f>IFERROR(AR3/AO3-1,0)</f>
        <v>0.40529130013127701</v>
      </c>
      <c r="AT3" s="314">
        <f>IFERROR(AR3/AF3-1,)</f>
        <v>1.044176887545095</v>
      </c>
      <c r="AU3" s="315">
        <f>AU13+AU4</f>
        <v>312182.549673</v>
      </c>
      <c r="AV3" s="313">
        <f>IFERROR(AU3/AR3-1,0)</f>
        <v>2.6660242251268729E-2</v>
      </c>
      <c r="AW3" s="314">
        <f>IFERROR(AU3/AI3-1,)</f>
        <v>0.96316228361515921</v>
      </c>
      <c r="AX3" s="315">
        <f>AX13+AX4</f>
        <v>334294.15941899997</v>
      </c>
      <c r="AY3" s="313">
        <f>IFERROR(AX3/AU3-1,0)</f>
        <v>7.0829102296592561E-2</v>
      </c>
      <c r="AZ3" s="314">
        <f>IFERROR(AX3/AL3-1,)</f>
        <v>0.92504169725416863</v>
      </c>
      <c r="BA3" s="315">
        <f>BA13+BA4</f>
        <v>331411.10829899996</v>
      </c>
      <c r="BB3" s="313">
        <f>IFERROR(BA3/AX3-1,0)</f>
        <v>-8.6242940200054186E-3</v>
      </c>
      <c r="BC3" s="316">
        <f>IFERROR(BA3/AO3-1,)</f>
        <v>0.53162180156995675</v>
      </c>
      <c r="BD3" s="312">
        <f>BD13+BD4</f>
        <v>352378.25723500003</v>
      </c>
      <c r="BE3" s="313">
        <f>IFERROR(BD3/BA3-1,0)</f>
        <v>6.3266282906496496E-2</v>
      </c>
      <c r="BF3" s="314">
        <f>IFERROR(BD3/AR3-1,)</f>
        <v>0.15884999759246288</v>
      </c>
      <c r="BG3" s="315">
        <f>BG13+BG4</f>
        <v>359536.76952599996</v>
      </c>
      <c r="BH3" s="313">
        <f>IFERROR(BG3/BD3-1,0)</f>
        <v>2.0314852417883333E-2</v>
      </c>
      <c r="BI3" s="314">
        <f>IFERROR(BG3/AU3-1,)</f>
        <v>0.1516875940138287</v>
      </c>
      <c r="BJ3" s="315">
        <f>BJ13+BJ4</f>
        <v>363110.04924499994</v>
      </c>
      <c r="BK3" s="313">
        <f>IFERROR(BJ3/BG3-1,0)</f>
        <v>9.9385654594128514E-3</v>
      </c>
      <c r="BL3" s="314">
        <f>IFERROR(BJ3/AX3-1,)</f>
        <v>8.6199202152025922E-2</v>
      </c>
      <c r="BM3" s="716">
        <f>BM13+BM4</f>
        <v>375443.02175400004</v>
      </c>
      <c r="BN3" s="313">
        <f>IFERROR(BM3/BJ3-1,0)</f>
        <v>3.3964833897171198E-2</v>
      </c>
      <c r="BO3" s="316">
        <f>IFERROR(BM3/BA3-1,)</f>
        <v>0.13286191184416896</v>
      </c>
      <c r="BP3" s="312">
        <f>BP13+BP4</f>
        <v>402862.55731199996</v>
      </c>
      <c r="BQ3" s="313">
        <f>IFERROR(BP3/BM3-1,0)</f>
        <v>7.3032481546470018E-2</v>
      </c>
      <c r="BR3" s="314">
        <f>IFERROR(BP3/BD3-1,)</f>
        <v>0.14326735273945146</v>
      </c>
      <c r="BT3" s="1008"/>
      <c r="BU3" s="1008"/>
      <c r="BV3" s="1008"/>
      <c r="BW3" s="1008"/>
    </row>
    <row r="4" spans="1:76" s="327" customFormat="1" ht="16.25" customHeight="1">
      <c r="A4" s="317" t="s">
        <v>52</v>
      </c>
      <c r="B4" s="318"/>
      <c r="C4" s="319" t="s">
        <v>53</v>
      </c>
      <c r="D4" s="320">
        <f t="shared" ref="D4" si="5">SUM(D5:D12)</f>
        <v>29690.824758999996</v>
      </c>
      <c r="E4" s="321">
        <f t="shared" ref="E4" si="6">SUM(E5:E12)</f>
        <v>31448.371202999995</v>
      </c>
      <c r="F4" s="321">
        <f t="shared" ref="F4" si="7">SUM(F5:F12)</f>
        <v>29016.564855999997</v>
      </c>
      <c r="G4" s="321">
        <f t="shared" ref="G4" si="8">SUM(G5:G12)</f>
        <v>26596.473832</v>
      </c>
      <c r="H4" s="322">
        <f t="shared" ref="H4:N4" si="9">SUM(H5:H12)</f>
        <v>33276.433809999995</v>
      </c>
      <c r="I4" s="323">
        <f t="shared" ref="I4:I46" si="10">IFERROR(H4/G4-1,)</f>
        <v>0.25115960936005322</v>
      </c>
      <c r="J4" s="324">
        <f t="shared" ref="J4:J46" si="11">IFERROR(H4/D4-1,)</f>
        <v>0.12076488545213326</v>
      </c>
      <c r="K4" s="325">
        <f t="shared" si="9"/>
        <v>33153.086938</v>
      </c>
      <c r="L4" s="323">
        <f t="shared" ref="L4:L46" si="12">IFERROR(K4/H4-1,)</f>
        <v>-3.7067335010798619E-3</v>
      </c>
      <c r="M4" s="324">
        <f t="shared" ref="M4:M46" si="13">IFERROR(K4/E4-1,)</f>
        <v>5.4206805306259653E-2</v>
      </c>
      <c r="N4" s="325">
        <f t="shared" si="9"/>
        <v>45622.307190999993</v>
      </c>
      <c r="O4" s="323">
        <f t="shared" ref="O4:O46" si="14">IFERROR(N4/K4-1,)</f>
        <v>0.37611038381791828</v>
      </c>
      <c r="P4" s="324">
        <f t="shared" ref="P4:P46" si="15">IFERROR(N4/F4-1,)</f>
        <v>0.57228491440696105</v>
      </c>
      <c r="Q4" s="325">
        <f>SUM(Q5:Q12)</f>
        <v>57647.141890999999</v>
      </c>
      <c r="R4" s="323">
        <f t="shared" ref="R4:R46" si="16">IFERROR(Q4/N4-1,)</f>
        <v>0.26357357705864048</v>
      </c>
      <c r="S4" s="326">
        <f t="shared" ref="S4:S46" si="17">IFERROR(Q4/G4-1,)</f>
        <v>1.1674731114784418</v>
      </c>
      <c r="T4" s="322">
        <f>SUM(T5:T12)</f>
        <v>69390.592478999999</v>
      </c>
      <c r="U4" s="323">
        <f>IFERROR(T4/Q4-1,0)</f>
        <v>0.20371262482023256</v>
      </c>
      <c r="V4" s="324">
        <f t="shared" ref="V4:V46" si="18">IFERROR(T4/H4-1,)</f>
        <v>1.0852773129236954</v>
      </c>
      <c r="W4" s="325">
        <f>SUM(W5:W12)</f>
        <v>67797.11033000001</v>
      </c>
      <c r="X4" s="323">
        <f>IFERROR(W4/T4-1,0)</f>
        <v>-2.2963950761513252E-2</v>
      </c>
      <c r="Y4" s="324">
        <f t="shared" ref="Y4:Y46" si="19">IFERROR(W4/K4-1,)</f>
        <v>1.0449712709042216</v>
      </c>
      <c r="Z4" s="325">
        <f>SUM(Z5:Z12)</f>
        <v>68405.505713999999</v>
      </c>
      <c r="AA4" s="323">
        <f>IFERROR(Z4/W4-1,0)</f>
        <v>8.9737657112323177E-3</v>
      </c>
      <c r="AB4" s="324">
        <f t="shared" ref="AB4:AB46" si="20">IFERROR(Z4/N4-1,)</f>
        <v>0.49938724991739347</v>
      </c>
      <c r="AC4" s="325">
        <f>SUM(AC5:AC12)</f>
        <v>83012.388623999999</v>
      </c>
      <c r="AD4" s="323">
        <f>IFERROR(AC4/Z4-1,0)</f>
        <v>0.21353373178864654</v>
      </c>
      <c r="AE4" s="326">
        <f t="shared" ref="AE4:AE46" si="21">IFERROR(AC4/Q4-1,)</f>
        <v>0.4400087480652719</v>
      </c>
      <c r="AF4" s="322">
        <f>SUM(AF5:AF12)</f>
        <v>92106.535589000006</v>
      </c>
      <c r="AG4" s="323">
        <f>IFERROR(AF4/AC4-1,0)</f>
        <v>0.10955168398046511</v>
      </c>
      <c r="AH4" s="324">
        <f t="shared" ref="AH4:AH46" si="22">IFERROR(AF4/T4-1,)</f>
        <v>0.3273634407556707</v>
      </c>
      <c r="AI4" s="325">
        <f>SUM(AI5:AI12)</f>
        <v>87668.03108700001</v>
      </c>
      <c r="AJ4" s="323">
        <f>IFERROR(AI4/AF4-1,0)</f>
        <v>-4.8188811723476332E-2</v>
      </c>
      <c r="AK4" s="324">
        <f t="shared" ref="AK4:AK46" si="23">IFERROR(AI4/W4-1,)</f>
        <v>0.29309391890419811</v>
      </c>
      <c r="AL4" s="325">
        <f>SUM(AL5:AL12)</f>
        <v>92337.833279000013</v>
      </c>
      <c r="AM4" s="323">
        <f>IFERROR(AL4/AI4-1,0)</f>
        <v>5.3266876580880362E-2</v>
      </c>
      <c r="AN4" s="324">
        <f t="shared" ref="AN4:AN46" si="24">IFERROR(AL4/Z4-1,)</f>
        <v>0.34985966868017737</v>
      </c>
      <c r="AO4" s="325">
        <f>SUM(AO5:AO12)</f>
        <v>73140.020625999998</v>
      </c>
      <c r="AP4" s="323">
        <f>IFERROR(AO4/AL4-1,0)</f>
        <v>-0.20790841599015608</v>
      </c>
      <c r="AQ4" s="326">
        <f t="shared" ref="AQ4:AQ46" si="25">IFERROR(AO4/AC4-1,)</f>
        <v>-0.11892644172325106</v>
      </c>
      <c r="AR4" s="322">
        <f>SUM(AR5:AR12)</f>
        <v>92715.110839999994</v>
      </c>
      <c r="AS4" s="323">
        <f>IFERROR(AR4/AO4-1,0)</f>
        <v>0.26763856567797295</v>
      </c>
      <c r="AT4" s="324">
        <f t="shared" ref="AT4:AT46" si="26">IFERROR(AR4/AF4-1,)</f>
        <v>6.6072971598409858E-3</v>
      </c>
      <c r="AU4" s="325">
        <f>SUM(AU5:AU12)</f>
        <v>101291.638251</v>
      </c>
      <c r="AV4" s="323">
        <f>IFERROR(AU4/AR4-1,0)</f>
        <v>9.2504094891291855E-2</v>
      </c>
      <c r="AW4" s="324">
        <f t="shared" ref="AW4:AW46" si="27">IFERROR(AU4/AI4-1,)</f>
        <v>0.15539994448466832</v>
      </c>
      <c r="AX4" s="325">
        <f>SUM(AX5:AX12)</f>
        <v>123516.094094</v>
      </c>
      <c r="AY4" s="323">
        <f>IFERROR(AX4/AU4-1,0)</f>
        <v>0.21941056761198729</v>
      </c>
      <c r="AZ4" s="324">
        <f t="shared" ref="AZ4:AZ46" si="28">IFERROR(AX4/AL4-1,)</f>
        <v>0.33765423887297041</v>
      </c>
      <c r="BA4" s="325">
        <f>SUM(BA5:BA12)</f>
        <v>147788.69072699998</v>
      </c>
      <c r="BB4" s="323">
        <f>IFERROR(BA4/AX4-1,0)</f>
        <v>0.19651363501284047</v>
      </c>
      <c r="BC4" s="326">
        <f t="shared" ref="BC4:BC46" si="29">IFERROR(BA4/AO4-1,)</f>
        <v>1.0206268669613103</v>
      </c>
      <c r="BD4" s="322">
        <f>SUM(BD5:BD12)</f>
        <v>168588.54499200001</v>
      </c>
      <c r="BE4" s="323">
        <f>IFERROR(BD4/BA4-1,0)</f>
        <v>0.14074050025534213</v>
      </c>
      <c r="BF4" s="324">
        <f t="shared" ref="BF4:BF46" si="30">IFERROR(BD4/AR4-1,)</f>
        <v>0.81835025018668284</v>
      </c>
      <c r="BG4" s="325">
        <f>SUM(BG5:BG12)</f>
        <v>171307.52316699998</v>
      </c>
      <c r="BH4" s="323">
        <f>IFERROR(BG4/BD4-1,0)</f>
        <v>1.6127893951092487E-2</v>
      </c>
      <c r="BI4" s="324">
        <f t="shared" ref="BI4:BI46" si="31">IFERROR(BG4/AU4-1,)</f>
        <v>0.69123064968601944</v>
      </c>
      <c r="BJ4" s="325">
        <f>SUM(BJ5:BJ12)</f>
        <v>174594.21909299996</v>
      </c>
      <c r="BK4" s="323">
        <f>IFERROR(BJ4/BG4-1,0)</f>
        <v>1.9185940379255362E-2</v>
      </c>
      <c r="BL4" s="324">
        <f t="shared" ref="BL4:BL46" si="32">IFERROR(BJ4/AX4-1,)</f>
        <v>0.41353416632595064</v>
      </c>
      <c r="BM4" s="721">
        <f>SUM(BM5:BM12)</f>
        <v>185737.48307000002</v>
      </c>
      <c r="BN4" s="323">
        <f>IFERROR(BM4/BJ4-1,0)</f>
        <v>6.3823785431661006E-2</v>
      </c>
      <c r="BO4" s="326">
        <f t="shared" ref="BO4:BO46" si="33">IFERROR(BM4/BA4-1,)</f>
        <v>0.25677737691783387</v>
      </c>
      <c r="BP4" s="322">
        <f>SUM(BP5:BP12)</f>
        <v>212555.72930499996</v>
      </c>
      <c r="BQ4" s="323">
        <f>IFERROR(BP4/BM4-1,0)</f>
        <v>0.14438790593976547</v>
      </c>
      <c r="BR4" s="324">
        <f t="shared" ref="BR4:BR46" si="34">IFERROR(BP4/BD4-1,)</f>
        <v>0.260795799116045</v>
      </c>
    </row>
    <row r="5" spans="1:76" ht="16.25" customHeight="1" outlineLevel="1">
      <c r="A5" s="328"/>
      <c r="B5" s="329" t="s">
        <v>237</v>
      </c>
      <c r="C5" s="330" t="s">
        <v>429</v>
      </c>
      <c r="D5" s="331">
        <v>21621.432669999998</v>
      </c>
      <c r="E5" s="332">
        <v>12667.620714999999</v>
      </c>
      <c r="F5" s="332">
        <v>14243.873997999999</v>
      </c>
      <c r="G5" s="332">
        <v>10471.172528999999</v>
      </c>
      <c r="H5" s="333">
        <v>15976.22969</v>
      </c>
      <c r="I5" s="334">
        <f t="shared" si="10"/>
        <v>0.52573454842365552</v>
      </c>
      <c r="J5" s="335">
        <f t="shared" si="11"/>
        <v>-0.26109291951928726</v>
      </c>
      <c r="K5" s="336">
        <v>21910.493371</v>
      </c>
      <c r="L5" s="334">
        <f t="shared" si="12"/>
        <v>0.37144331273068976</v>
      </c>
      <c r="M5" s="335">
        <f t="shared" si="13"/>
        <v>0.72964551622984097</v>
      </c>
      <c r="N5" s="336">
        <v>25418.907330999999</v>
      </c>
      <c r="O5" s="334">
        <f t="shared" si="14"/>
        <v>0.16012482697644859</v>
      </c>
      <c r="P5" s="335">
        <f t="shared" si="15"/>
        <v>0.78455013955958197</v>
      </c>
      <c r="Q5" s="336">
        <v>33976.505980000002</v>
      </c>
      <c r="R5" s="334">
        <f t="shared" si="16"/>
        <v>0.33666272659027552</v>
      </c>
      <c r="S5" s="337">
        <f t="shared" si="17"/>
        <v>2.2447661315771263</v>
      </c>
      <c r="T5" s="333">
        <v>42632.482932999999</v>
      </c>
      <c r="U5" s="334">
        <f t="shared" ref="U5:U12" si="35">(IFERROR(T5/Q5-1,0))</f>
        <v>0.25476359923811076</v>
      </c>
      <c r="V5" s="335">
        <f t="shared" si="18"/>
        <v>1.6684946173304547</v>
      </c>
      <c r="W5" s="336">
        <v>40612.368906000003</v>
      </c>
      <c r="X5" s="334">
        <f t="shared" ref="X5:X12" si="36">(IFERROR(W5/T5-1,0))</f>
        <v>-4.7384385989780342E-2</v>
      </c>
      <c r="Y5" s="335">
        <f t="shared" si="19"/>
        <v>0.85355793766621346</v>
      </c>
      <c r="Z5" s="336">
        <v>49343.279583000003</v>
      </c>
      <c r="AA5" s="334">
        <f t="shared" ref="AA5:AA12" si="37">(IFERROR(Z5/W5-1,0))</f>
        <v>0.21498156626145759</v>
      </c>
      <c r="AB5" s="335">
        <f t="shared" si="20"/>
        <v>0.94120380315571972</v>
      </c>
      <c r="AC5" s="336">
        <v>64383.495927999997</v>
      </c>
      <c r="AD5" s="334">
        <f t="shared" ref="AD5:AD12" si="38">(IFERROR(AC5/Z5-1,0))</f>
        <v>0.30480779697062799</v>
      </c>
      <c r="AE5" s="337">
        <f t="shared" si="21"/>
        <v>0.89494163896366574</v>
      </c>
      <c r="AF5" s="333">
        <v>66851.909599000006</v>
      </c>
      <c r="AG5" s="334">
        <f t="shared" ref="AG5:AG12" si="39">(IFERROR(AF5/AC5-1,0))</f>
        <v>3.8339230192787843E-2</v>
      </c>
      <c r="AH5" s="335">
        <f t="shared" si="22"/>
        <v>0.56809796192407025</v>
      </c>
      <c r="AI5" s="336">
        <v>62265.016994999998</v>
      </c>
      <c r="AJ5" s="334">
        <f t="shared" ref="AJ5:AJ12" si="40">(IFERROR(AI5/AF5-1,0))</f>
        <v>-6.8612738686354868E-2</v>
      </c>
      <c r="AK5" s="335">
        <f t="shared" si="23"/>
        <v>0.5331540284960099</v>
      </c>
      <c r="AL5" s="336">
        <v>60804.331588000001</v>
      </c>
      <c r="AM5" s="334">
        <f t="shared" ref="AM5:AM12" si="41">(IFERROR(AL5/AI5-1,0))</f>
        <v>-2.3459166599397063E-2</v>
      </c>
      <c r="AN5" s="335">
        <f t="shared" si="24"/>
        <v>0.232271792670802</v>
      </c>
      <c r="AO5" s="336">
        <v>42788.254095999997</v>
      </c>
      <c r="AP5" s="334">
        <f t="shared" ref="AP5:AP12" si="42">(IFERROR(AO5/AL5-1,0))</f>
        <v>-0.29629595493416383</v>
      </c>
      <c r="AQ5" s="337">
        <f t="shared" si="25"/>
        <v>-0.33541580059818343</v>
      </c>
      <c r="AR5" s="333">
        <v>57476.614688000001</v>
      </c>
      <c r="AS5" s="334">
        <f t="shared" ref="AS5:AS12" si="43">(IFERROR(AR5/AO5-1,0))</f>
        <v>0.34328020393272185</v>
      </c>
      <c r="AT5" s="335">
        <f t="shared" si="26"/>
        <v>-0.14023974733461086</v>
      </c>
      <c r="AU5" s="336">
        <v>48044.219129999998</v>
      </c>
      <c r="AV5" s="334">
        <f t="shared" ref="AV5:AV12" si="44">(IFERROR(AU5/AR5-1,0))</f>
        <v>-0.16410840494350309</v>
      </c>
      <c r="AW5" s="335">
        <f t="shared" si="27"/>
        <v>-0.22839145560888485</v>
      </c>
      <c r="AX5" s="336">
        <v>66668.390455000001</v>
      </c>
      <c r="AY5" s="334">
        <f t="shared" ref="AY5:AY12" si="45">(IFERROR(AX5/AU5-1,0))</f>
        <v>0.38764645699841571</v>
      </c>
      <c r="AZ5" s="335">
        <f t="shared" si="28"/>
        <v>9.6441465827367123E-2</v>
      </c>
      <c r="BA5" s="336">
        <v>26004.48544</v>
      </c>
      <c r="BB5" s="334">
        <f t="shared" ref="BB5:BB12" si="46">(IFERROR(BA5/AX5-1,0))</f>
        <v>-0.60994280404065593</v>
      </c>
      <c r="BC5" s="337">
        <f t="shared" si="29"/>
        <v>-0.39225177588091875</v>
      </c>
      <c r="BD5" s="333">
        <v>13182.789149</v>
      </c>
      <c r="BE5" s="334">
        <f t="shared" ref="BE5:BE12" si="47">(IFERROR(BD5/BA5-1,0))</f>
        <v>-0.49305710434391892</v>
      </c>
      <c r="BF5" s="335">
        <f t="shared" si="30"/>
        <v>-0.77064082113116672</v>
      </c>
      <c r="BG5" s="336">
        <v>10083.952676000001</v>
      </c>
      <c r="BH5" s="334">
        <f t="shared" ref="BH5:BH12" si="48">(IFERROR(BG5/BD5-1,0))</f>
        <v>-0.23506683130368256</v>
      </c>
      <c r="BI5" s="335">
        <f t="shared" si="31"/>
        <v>-0.79011100901204301</v>
      </c>
      <c r="BJ5" s="336">
        <v>6940.6655010000004</v>
      </c>
      <c r="BK5" s="334">
        <f t="shared" ref="BK5:BK12" si="49">(IFERROR(BJ5/BG5-1,0))</f>
        <v>-0.31171181341232235</v>
      </c>
      <c r="BL5" s="335">
        <f t="shared" si="32"/>
        <v>-0.89589270936899501</v>
      </c>
      <c r="BM5" s="725">
        <v>18336.205417000001</v>
      </c>
      <c r="BN5" s="334">
        <f t="shared" ref="BN5:BN12" si="50">(IFERROR(BM5/BJ5-1,0))</f>
        <v>1.6418511905462307</v>
      </c>
      <c r="BO5" s="337">
        <f t="shared" si="33"/>
        <v>-0.29488297473499248</v>
      </c>
      <c r="BP5" s="333">
        <v>50606.434802000003</v>
      </c>
      <c r="BQ5" s="334">
        <f t="shared" ref="BQ5:BQ12" si="51">(IFERROR(BP5/BM5-1,0))</f>
        <v>1.7599186228073878</v>
      </c>
      <c r="BR5" s="335">
        <f t="shared" si="34"/>
        <v>2.8388260807341235</v>
      </c>
      <c r="BS5" s="368"/>
      <c r="BT5" s="361"/>
      <c r="BU5" s="368"/>
      <c r="BW5" s="361"/>
      <c r="BX5" s="361"/>
    </row>
    <row r="6" spans="1:76" ht="16.25" customHeight="1" outlineLevel="1">
      <c r="A6" s="328"/>
      <c r="B6" s="329" t="s">
        <v>238</v>
      </c>
      <c r="C6" s="330" t="s">
        <v>134</v>
      </c>
      <c r="D6" s="331">
        <v>203.91583299999999</v>
      </c>
      <c r="E6" s="332">
        <v>11000</v>
      </c>
      <c r="F6" s="332">
        <v>6000</v>
      </c>
      <c r="G6" s="332">
        <v>6000</v>
      </c>
      <c r="H6" s="333">
        <v>6000</v>
      </c>
      <c r="I6" s="334">
        <f t="shared" si="10"/>
        <v>0</v>
      </c>
      <c r="J6" s="335">
        <f t="shared" si="11"/>
        <v>28.423904518488275</v>
      </c>
      <c r="K6" s="336" t="s">
        <v>30</v>
      </c>
      <c r="L6" s="334">
        <f t="shared" si="12"/>
        <v>0</v>
      </c>
      <c r="M6" s="335">
        <f t="shared" si="13"/>
        <v>0</v>
      </c>
      <c r="N6" s="336">
        <v>4000</v>
      </c>
      <c r="O6" s="334">
        <f t="shared" si="14"/>
        <v>0</v>
      </c>
      <c r="P6" s="335">
        <f t="shared" si="15"/>
        <v>-0.33333333333333337</v>
      </c>
      <c r="Q6" s="336">
        <v>7000</v>
      </c>
      <c r="R6" s="334">
        <f t="shared" si="16"/>
        <v>0.75</v>
      </c>
      <c r="S6" s="337">
        <f t="shared" si="17"/>
        <v>0.16666666666666674</v>
      </c>
      <c r="T6" s="333">
        <v>7000</v>
      </c>
      <c r="U6" s="334">
        <f t="shared" si="35"/>
        <v>0</v>
      </c>
      <c r="V6" s="335">
        <f t="shared" si="18"/>
        <v>0.16666666666666674</v>
      </c>
      <c r="W6" s="336">
        <v>7240.7064639999999</v>
      </c>
      <c r="X6" s="334">
        <f t="shared" si="36"/>
        <v>3.4386637714285628E-2</v>
      </c>
      <c r="Y6" s="335">
        <f t="shared" si="19"/>
        <v>0</v>
      </c>
      <c r="Z6" s="336">
        <v>3240.7064639999999</v>
      </c>
      <c r="AA6" s="334">
        <f t="shared" si="37"/>
        <v>-0.55243228266296418</v>
      </c>
      <c r="AB6" s="335">
        <f t="shared" si="20"/>
        <v>-0.18982338399999998</v>
      </c>
      <c r="AC6" s="336">
        <v>3240.7064639999999</v>
      </c>
      <c r="AD6" s="334">
        <f t="shared" si="38"/>
        <v>0</v>
      </c>
      <c r="AE6" s="337">
        <f t="shared" si="21"/>
        <v>-0.53704193371428577</v>
      </c>
      <c r="AF6" s="333">
        <v>3240.7064639999999</v>
      </c>
      <c r="AG6" s="334">
        <f t="shared" si="39"/>
        <v>0</v>
      </c>
      <c r="AH6" s="335">
        <f t="shared" si="22"/>
        <v>-0.53704193371428577</v>
      </c>
      <c r="AI6" s="336">
        <v>3240.7064639999999</v>
      </c>
      <c r="AJ6" s="334">
        <f t="shared" si="40"/>
        <v>0</v>
      </c>
      <c r="AK6" s="335">
        <f t="shared" si="23"/>
        <v>-0.55243228266296418</v>
      </c>
      <c r="AL6" s="336">
        <v>3240.7064639999999</v>
      </c>
      <c r="AM6" s="334">
        <f t="shared" si="41"/>
        <v>0</v>
      </c>
      <c r="AN6" s="335">
        <f t="shared" si="24"/>
        <v>0</v>
      </c>
      <c r="AO6" s="336">
        <v>0</v>
      </c>
      <c r="AP6" s="334">
        <f t="shared" si="42"/>
        <v>-1</v>
      </c>
      <c r="AQ6" s="337">
        <f t="shared" si="25"/>
        <v>-1</v>
      </c>
      <c r="AR6" s="333">
        <v>0</v>
      </c>
      <c r="AS6" s="334">
        <f t="shared" si="43"/>
        <v>0</v>
      </c>
      <c r="AT6" s="335">
        <f t="shared" si="26"/>
        <v>-1</v>
      </c>
      <c r="AU6" s="336">
        <v>20000</v>
      </c>
      <c r="AV6" s="334">
        <f t="shared" si="44"/>
        <v>0</v>
      </c>
      <c r="AW6" s="335">
        <f t="shared" si="27"/>
        <v>5.1714938462257471</v>
      </c>
      <c r="AX6" s="336">
        <v>18315.285199999998</v>
      </c>
      <c r="AY6" s="334">
        <f t="shared" si="45"/>
        <v>-8.4235740000000114E-2</v>
      </c>
      <c r="AZ6" s="335">
        <f t="shared" si="28"/>
        <v>4.651633495183475</v>
      </c>
      <c r="BA6" s="336">
        <v>65377.445899999999</v>
      </c>
      <c r="BB6" s="334">
        <f t="shared" si="46"/>
        <v>2.5695565308477972</v>
      </c>
      <c r="BC6" s="337">
        <f t="shared" si="29"/>
        <v>0</v>
      </c>
      <c r="BD6" s="333">
        <v>95521.045899999997</v>
      </c>
      <c r="BE6" s="334">
        <f t="shared" si="47"/>
        <v>0.46107032150058336</v>
      </c>
      <c r="BF6" s="335">
        <f t="shared" si="30"/>
        <v>0</v>
      </c>
      <c r="BG6" s="336">
        <v>96079.045899999997</v>
      </c>
      <c r="BH6" s="334">
        <f t="shared" si="48"/>
        <v>5.8416445793962879E-3</v>
      </c>
      <c r="BI6" s="335">
        <f t="shared" si="31"/>
        <v>3.8039522950000002</v>
      </c>
      <c r="BJ6" s="336">
        <v>88135.269899999999</v>
      </c>
      <c r="BK6" s="334">
        <f t="shared" si="49"/>
        <v>-8.2679588723934216E-2</v>
      </c>
      <c r="BL6" s="335">
        <f t="shared" si="32"/>
        <v>3.8121156147762312</v>
      </c>
      <c r="BM6" s="725">
        <v>90365.422000000006</v>
      </c>
      <c r="BN6" s="334">
        <f t="shared" si="50"/>
        <v>2.5303741652239475E-2</v>
      </c>
      <c r="BO6" s="337">
        <f t="shared" si="33"/>
        <v>0.38221095602635047</v>
      </c>
      <c r="BP6" s="333">
        <v>78221.822</v>
      </c>
      <c r="BQ6" s="334">
        <f t="shared" si="51"/>
        <v>-0.13438326000403122</v>
      </c>
      <c r="BR6" s="335">
        <f t="shared" si="34"/>
        <v>-0.18110379484444061</v>
      </c>
    </row>
    <row r="7" spans="1:76" ht="16.25" customHeight="1" outlineLevel="1">
      <c r="A7" s="328"/>
      <c r="B7" s="329" t="s">
        <v>239</v>
      </c>
      <c r="C7" s="330" t="s">
        <v>430</v>
      </c>
      <c r="D7" s="331" t="s">
        <v>30</v>
      </c>
      <c r="E7" s="332" t="s">
        <v>30</v>
      </c>
      <c r="F7" s="332" t="s">
        <v>30</v>
      </c>
      <c r="G7" s="332" t="s">
        <v>30</v>
      </c>
      <c r="H7" s="333" t="s">
        <v>30</v>
      </c>
      <c r="I7" s="334">
        <f t="shared" si="10"/>
        <v>0</v>
      </c>
      <c r="J7" s="335">
        <f t="shared" si="11"/>
        <v>0</v>
      </c>
      <c r="K7" s="336" t="s">
        <v>30</v>
      </c>
      <c r="L7" s="334">
        <f t="shared" si="12"/>
        <v>0</v>
      </c>
      <c r="M7" s="335">
        <f t="shared" si="13"/>
        <v>0</v>
      </c>
      <c r="N7" s="336">
        <v>4002.3541150000001</v>
      </c>
      <c r="O7" s="334">
        <f t="shared" si="14"/>
        <v>0</v>
      </c>
      <c r="P7" s="335">
        <f t="shared" si="15"/>
        <v>0</v>
      </c>
      <c r="Q7" s="336">
        <v>4047.4812969999998</v>
      </c>
      <c r="R7" s="334">
        <f t="shared" si="16"/>
        <v>1.1275159744329466E-2</v>
      </c>
      <c r="S7" s="337">
        <f t="shared" si="17"/>
        <v>0</v>
      </c>
      <c r="T7" s="333">
        <v>4014.842893</v>
      </c>
      <c r="U7" s="334">
        <f t="shared" si="35"/>
        <v>-8.0638801281655015E-3</v>
      </c>
      <c r="V7" s="335">
        <f t="shared" si="18"/>
        <v>0</v>
      </c>
      <c r="W7" s="336">
        <v>4072.4588530000001</v>
      </c>
      <c r="X7" s="334">
        <f t="shared" si="36"/>
        <v>1.4350738381433414E-2</v>
      </c>
      <c r="Y7" s="335">
        <f t="shared" si="19"/>
        <v>0</v>
      </c>
      <c r="Z7" s="336">
        <v>0</v>
      </c>
      <c r="AA7" s="334">
        <f t="shared" si="37"/>
        <v>-1</v>
      </c>
      <c r="AB7" s="335">
        <f t="shared" si="20"/>
        <v>-1</v>
      </c>
      <c r="AC7" s="336">
        <v>0</v>
      </c>
      <c r="AD7" s="334">
        <f t="shared" si="38"/>
        <v>0</v>
      </c>
      <c r="AE7" s="337">
        <f t="shared" si="21"/>
        <v>-1</v>
      </c>
      <c r="AF7" s="333">
        <v>4962.1186070000003</v>
      </c>
      <c r="AG7" s="334">
        <f t="shared" si="39"/>
        <v>0</v>
      </c>
      <c r="AH7" s="335">
        <f t="shared" si="22"/>
        <v>0.23594340781095169</v>
      </c>
      <c r="AI7" s="336">
        <v>5003.6268540000001</v>
      </c>
      <c r="AJ7" s="334">
        <f t="shared" si="40"/>
        <v>8.3650251611164794E-3</v>
      </c>
      <c r="AK7" s="335">
        <f t="shared" si="23"/>
        <v>0.22865006980096303</v>
      </c>
      <c r="AL7" s="336">
        <v>5176.1275990000004</v>
      </c>
      <c r="AM7" s="334">
        <f t="shared" si="41"/>
        <v>3.4475141738856907E-2</v>
      </c>
      <c r="AN7" s="335">
        <f t="shared" si="24"/>
        <v>0</v>
      </c>
      <c r="AO7" s="336">
        <v>5125.0814609999998</v>
      </c>
      <c r="AP7" s="334">
        <f t="shared" si="42"/>
        <v>-9.8618391884045531E-3</v>
      </c>
      <c r="AQ7" s="337">
        <f t="shared" si="25"/>
        <v>0</v>
      </c>
      <c r="AR7" s="333">
        <v>0</v>
      </c>
      <c r="AS7" s="334">
        <f t="shared" si="43"/>
        <v>-1</v>
      </c>
      <c r="AT7" s="335">
        <f t="shared" si="26"/>
        <v>-1</v>
      </c>
      <c r="AU7" s="336">
        <v>0</v>
      </c>
      <c r="AV7" s="334">
        <f t="shared" si="44"/>
        <v>0</v>
      </c>
      <c r="AW7" s="335">
        <f t="shared" si="27"/>
        <v>-1</v>
      </c>
      <c r="AX7" s="336" t="s">
        <v>30</v>
      </c>
      <c r="AY7" s="334">
        <f t="shared" si="45"/>
        <v>0</v>
      </c>
      <c r="AZ7" s="335">
        <f t="shared" si="28"/>
        <v>0</v>
      </c>
      <c r="BA7" s="336">
        <v>20198.635245000001</v>
      </c>
      <c r="BB7" s="334">
        <f t="shared" si="46"/>
        <v>0</v>
      </c>
      <c r="BC7" s="337">
        <f t="shared" si="29"/>
        <v>2.9411344773159698</v>
      </c>
      <c r="BD7" s="333">
        <v>20394.319912999999</v>
      </c>
      <c r="BE7" s="334">
        <f t="shared" si="47"/>
        <v>9.6880143448523359E-3</v>
      </c>
      <c r="BF7" s="335">
        <f t="shared" si="30"/>
        <v>0</v>
      </c>
      <c r="BG7" s="336">
        <v>24603.642097</v>
      </c>
      <c r="BH7" s="334">
        <f t="shared" si="48"/>
        <v>0.20639679096711827</v>
      </c>
      <c r="BI7" s="335">
        <f t="shared" si="31"/>
        <v>0</v>
      </c>
      <c r="BJ7" s="336">
        <v>27834.790327999999</v>
      </c>
      <c r="BK7" s="334">
        <f t="shared" si="49"/>
        <v>0.13132804559020883</v>
      </c>
      <c r="BL7" s="335">
        <f t="shared" si="32"/>
        <v>0</v>
      </c>
      <c r="BM7" s="725">
        <v>28155.177630999999</v>
      </c>
      <c r="BN7" s="334">
        <f t="shared" si="50"/>
        <v>1.1510318533914488E-2</v>
      </c>
      <c r="BO7" s="337">
        <f t="shared" si="33"/>
        <v>0.39391485065653487</v>
      </c>
      <c r="BP7" s="333">
        <v>28428.606500999998</v>
      </c>
      <c r="BQ7" s="334">
        <f t="shared" si="51"/>
        <v>9.7114951140973016E-3</v>
      </c>
      <c r="BR7" s="335">
        <f t="shared" si="34"/>
        <v>0.3939472668014139</v>
      </c>
    </row>
    <row r="8" spans="1:76" ht="24" outlineLevel="1">
      <c r="A8" s="328"/>
      <c r="B8" s="329" t="s">
        <v>240</v>
      </c>
      <c r="C8" s="1006" t="s">
        <v>431</v>
      </c>
      <c r="D8" s="331">
        <v>1941.696412</v>
      </c>
      <c r="E8" s="332">
        <v>2177.351537</v>
      </c>
      <c r="F8" s="332">
        <v>3068.1986059999999</v>
      </c>
      <c r="G8" s="332">
        <v>2541.630584</v>
      </c>
      <c r="H8" s="333">
        <v>3474.13447</v>
      </c>
      <c r="I8" s="334">
        <f t="shared" si="10"/>
        <v>0.36689198338667772</v>
      </c>
      <c r="J8" s="335">
        <f t="shared" si="11"/>
        <v>0.78922639426497532</v>
      </c>
      <c r="K8" s="336">
        <v>4594.1883779999998</v>
      </c>
      <c r="L8" s="334">
        <f t="shared" si="12"/>
        <v>0.32239797211994503</v>
      </c>
      <c r="M8" s="335">
        <f t="shared" si="13"/>
        <v>1.1099892690410331</v>
      </c>
      <c r="N8" s="336">
        <v>3480.506081</v>
      </c>
      <c r="O8" s="334">
        <f t="shared" si="14"/>
        <v>-0.24241110841972524</v>
      </c>
      <c r="P8" s="335">
        <f t="shared" si="15"/>
        <v>0.13438096027868407</v>
      </c>
      <c r="Q8" s="336">
        <v>3127.5130380000001</v>
      </c>
      <c r="R8" s="334">
        <f t="shared" si="16"/>
        <v>-0.10142003340461914</v>
      </c>
      <c r="S8" s="337">
        <f t="shared" si="17"/>
        <v>0.23051440193088268</v>
      </c>
      <c r="T8" s="333">
        <v>4041.9104139999999</v>
      </c>
      <c r="U8" s="334">
        <f t="shared" si="35"/>
        <v>0.29237204286276741</v>
      </c>
      <c r="V8" s="335">
        <f t="shared" si="18"/>
        <v>0.1634294667932068</v>
      </c>
      <c r="W8" s="336">
        <v>3174.6593779999998</v>
      </c>
      <c r="X8" s="334">
        <f t="shared" si="36"/>
        <v>-0.21456463582074836</v>
      </c>
      <c r="Y8" s="335">
        <f t="shared" si="19"/>
        <v>-0.30898362957810788</v>
      </c>
      <c r="Z8" s="336">
        <v>3101.0599029999998</v>
      </c>
      <c r="AA8" s="334">
        <f t="shared" si="37"/>
        <v>-2.3183424184035406E-2</v>
      </c>
      <c r="AB8" s="335">
        <f t="shared" si="20"/>
        <v>-0.10902040369111488</v>
      </c>
      <c r="AC8" s="336">
        <v>3466.866129</v>
      </c>
      <c r="AD8" s="334">
        <f t="shared" si="38"/>
        <v>0.11796167679512259</v>
      </c>
      <c r="AE8" s="337">
        <f t="shared" si="21"/>
        <v>0.10850573183126078</v>
      </c>
      <c r="AF8" s="333">
        <v>4437.1865639999996</v>
      </c>
      <c r="AG8" s="334">
        <f t="shared" si="39"/>
        <v>0.27988402173460436</v>
      </c>
      <c r="AH8" s="335">
        <f t="shared" si="22"/>
        <v>9.779438669171836E-2</v>
      </c>
      <c r="AI8" s="336">
        <v>3853.9793020000002</v>
      </c>
      <c r="AJ8" s="334">
        <f t="shared" si="40"/>
        <v>-0.1314362724190381</v>
      </c>
      <c r="AK8" s="335">
        <f t="shared" si="23"/>
        <v>0.21398198770791099</v>
      </c>
      <c r="AL8" s="336">
        <v>3726.1147019999999</v>
      </c>
      <c r="AM8" s="334">
        <f t="shared" si="41"/>
        <v>-3.3177292865492536E-2</v>
      </c>
      <c r="AN8" s="335">
        <f t="shared" si="24"/>
        <v>0.20156166554387256</v>
      </c>
      <c r="AO8" s="336">
        <v>2115.9017739999999</v>
      </c>
      <c r="AP8" s="334">
        <f t="shared" si="42"/>
        <v>-0.43214260879723176</v>
      </c>
      <c r="AQ8" s="337">
        <f t="shared" si="25"/>
        <v>-0.3896788352164261</v>
      </c>
      <c r="AR8" s="333">
        <v>5946.614313</v>
      </c>
      <c r="AS8" s="334">
        <f t="shared" si="43"/>
        <v>1.8104396839548187</v>
      </c>
      <c r="AT8" s="335">
        <f t="shared" si="26"/>
        <v>0.34017676003221586</v>
      </c>
      <c r="AU8" s="336">
        <v>5349.6292329999997</v>
      </c>
      <c r="AV8" s="334">
        <f t="shared" si="44"/>
        <v>-0.10039075153990074</v>
      </c>
      <c r="AW8" s="335">
        <f t="shared" si="27"/>
        <v>0.38807938854882806</v>
      </c>
      <c r="AX8" s="336">
        <v>8568.3109889999996</v>
      </c>
      <c r="AY8" s="334">
        <f t="shared" si="45"/>
        <v>0.60166445482708841</v>
      </c>
      <c r="AZ8" s="335">
        <f t="shared" si="28"/>
        <v>1.2995295835635283</v>
      </c>
      <c r="BA8" s="336">
        <v>8003.9832100000003</v>
      </c>
      <c r="BB8" s="334">
        <f t="shared" si="46"/>
        <v>-6.5862196146298069E-2</v>
      </c>
      <c r="BC8" s="337">
        <f t="shared" si="29"/>
        <v>2.7827763596364377</v>
      </c>
      <c r="BD8" s="333">
        <v>11228.500811</v>
      </c>
      <c r="BE8" s="334">
        <f t="shared" si="47"/>
        <v>0.40286411357926877</v>
      </c>
      <c r="BF8" s="335">
        <f t="shared" si="30"/>
        <v>0.88821743264115405</v>
      </c>
      <c r="BG8" s="336">
        <v>13654.072505</v>
      </c>
      <c r="BH8" s="334">
        <f t="shared" si="48"/>
        <v>0.2160191939091094</v>
      </c>
      <c r="BI8" s="335">
        <f t="shared" si="31"/>
        <v>1.5523399679313816</v>
      </c>
      <c r="BJ8" s="336">
        <v>17429.199883000001</v>
      </c>
      <c r="BK8" s="334">
        <f t="shared" si="49"/>
        <v>0.27648361883369099</v>
      </c>
      <c r="BL8" s="335">
        <f t="shared" si="32"/>
        <v>1.0341465086147799</v>
      </c>
      <c r="BM8" s="725">
        <v>17710.839993000001</v>
      </c>
      <c r="BN8" s="334">
        <f t="shared" si="50"/>
        <v>1.615909576404051E-2</v>
      </c>
      <c r="BO8" s="337">
        <f t="shared" si="33"/>
        <v>1.2127532665076641</v>
      </c>
      <c r="BP8" s="333">
        <v>24018.258822</v>
      </c>
      <c r="BQ8" s="334">
        <f t="shared" si="51"/>
        <v>0.35613323995321111</v>
      </c>
      <c r="BR8" s="335">
        <f t="shared" si="34"/>
        <v>1.1390441365485331</v>
      </c>
    </row>
    <row r="9" spans="1:76" ht="16.25" customHeight="1" outlineLevel="1">
      <c r="A9" s="328"/>
      <c r="B9" s="329" t="s">
        <v>241</v>
      </c>
      <c r="C9" s="330" t="s">
        <v>55</v>
      </c>
      <c r="D9" s="331">
        <v>5073.6190749999996</v>
      </c>
      <c r="E9" s="332">
        <v>4701.8100649999997</v>
      </c>
      <c r="F9" s="332">
        <v>4850.5691049999996</v>
      </c>
      <c r="G9" s="332">
        <v>5906.6032720000003</v>
      </c>
      <c r="H9" s="333">
        <v>6407.3697910000001</v>
      </c>
      <c r="I9" s="334">
        <f t="shared" si="10"/>
        <v>8.4780794636041046E-2</v>
      </c>
      <c r="J9" s="335">
        <f t="shared" si="11"/>
        <v>0.26287955329007451</v>
      </c>
      <c r="K9" s="336">
        <v>6137.5351039999996</v>
      </c>
      <c r="L9" s="334">
        <f t="shared" si="12"/>
        <v>-4.2113175265616642E-2</v>
      </c>
      <c r="M9" s="335">
        <f t="shared" si="13"/>
        <v>0.30535581385718946</v>
      </c>
      <c r="N9" s="336">
        <v>7680.838025</v>
      </c>
      <c r="O9" s="334">
        <f t="shared" si="14"/>
        <v>0.25145321286947708</v>
      </c>
      <c r="P9" s="335">
        <f t="shared" si="15"/>
        <v>0.58349213437296266</v>
      </c>
      <c r="Q9" s="336">
        <v>8722.7339310000007</v>
      </c>
      <c r="R9" s="334">
        <f t="shared" si="16"/>
        <v>0.13564872773111247</v>
      </c>
      <c r="S9" s="337">
        <f t="shared" si="17"/>
        <v>0.47677667338007068</v>
      </c>
      <c r="T9" s="333">
        <v>9408.7447699999993</v>
      </c>
      <c r="U9" s="334">
        <f t="shared" si="35"/>
        <v>7.864631025394031E-2</v>
      </c>
      <c r="V9" s="335">
        <f t="shared" si="18"/>
        <v>0.46842543460123509</v>
      </c>
      <c r="W9" s="336">
        <v>11140.338174</v>
      </c>
      <c r="X9" s="334">
        <f t="shared" si="36"/>
        <v>0.18404085202961684</v>
      </c>
      <c r="Y9" s="335">
        <f t="shared" si="19"/>
        <v>0.81511600100495341</v>
      </c>
      <c r="Z9" s="336">
        <v>12089.852884</v>
      </c>
      <c r="AA9" s="334">
        <f t="shared" si="37"/>
        <v>8.5232126275666786E-2</v>
      </c>
      <c r="AB9" s="335">
        <f t="shared" si="20"/>
        <v>0.57402783975515481</v>
      </c>
      <c r="AC9" s="336">
        <v>9940.2947380000005</v>
      </c>
      <c r="AD9" s="334">
        <f t="shared" si="38"/>
        <v>-0.17779853622906994</v>
      </c>
      <c r="AE9" s="337">
        <f t="shared" si="21"/>
        <v>0.13958476970997258</v>
      </c>
      <c r="AF9" s="333">
        <v>9188.7777580000002</v>
      </c>
      <c r="AG9" s="334">
        <f t="shared" si="39"/>
        <v>-7.5603088219012515E-2</v>
      </c>
      <c r="AH9" s="335">
        <f t="shared" si="22"/>
        <v>-2.3378996601264967E-2</v>
      </c>
      <c r="AI9" s="336">
        <v>10023.948367000001</v>
      </c>
      <c r="AJ9" s="334">
        <f t="shared" si="40"/>
        <v>9.0890282798806288E-2</v>
      </c>
      <c r="AK9" s="335">
        <f t="shared" si="23"/>
        <v>-0.10021148277217451</v>
      </c>
      <c r="AL9" s="336">
        <v>12690.405835</v>
      </c>
      <c r="AM9" s="334">
        <f t="shared" si="41"/>
        <v>0.26600869940414751</v>
      </c>
      <c r="AN9" s="335">
        <f t="shared" si="24"/>
        <v>4.9674132246454894E-2</v>
      </c>
      <c r="AO9" s="336">
        <v>16465.363683</v>
      </c>
      <c r="AP9" s="334">
        <f t="shared" si="42"/>
        <v>0.29746549456981963</v>
      </c>
      <c r="AQ9" s="337">
        <f t="shared" si="25"/>
        <v>0.6564261037508079</v>
      </c>
      <c r="AR9" s="333">
        <v>18897.354263000001</v>
      </c>
      <c r="AS9" s="334">
        <f t="shared" si="43"/>
        <v>0.14770342318712104</v>
      </c>
      <c r="AT9" s="335">
        <f t="shared" si="26"/>
        <v>1.0565688670125306</v>
      </c>
      <c r="AU9" s="336">
        <v>22425.612138</v>
      </c>
      <c r="AV9" s="334">
        <f t="shared" si="44"/>
        <v>0.18670644715107754</v>
      </c>
      <c r="AW9" s="335">
        <f t="shared" si="27"/>
        <v>1.2372034768083715</v>
      </c>
      <c r="AX9" s="336">
        <v>25110.388919000001</v>
      </c>
      <c r="AY9" s="334">
        <f t="shared" si="45"/>
        <v>0.11971921945669739</v>
      </c>
      <c r="AZ9" s="335">
        <f t="shared" si="28"/>
        <v>0.978690772027623</v>
      </c>
      <c r="BA9" s="336">
        <v>23397.666986</v>
      </c>
      <c r="BB9" s="334">
        <f t="shared" si="46"/>
        <v>-6.8207702338853649E-2</v>
      </c>
      <c r="BC9" s="337">
        <f t="shared" si="29"/>
        <v>0.42102339410561562</v>
      </c>
      <c r="BD9" s="333">
        <v>22444.798663000001</v>
      </c>
      <c r="BE9" s="334">
        <f t="shared" si="47"/>
        <v>-4.0724928838851704E-2</v>
      </c>
      <c r="BF9" s="335">
        <f t="shared" si="30"/>
        <v>0.18772174933216479</v>
      </c>
      <c r="BG9" s="336">
        <v>22393.907862</v>
      </c>
      <c r="BH9" s="334">
        <f t="shared" si="48"/>
        <v>-2.2673761419786942E-3</v>
      </c>
      <c r="BI9" s="335">
        <f t="shared" si="31"/>
        <v>-1.4137529805162696E-3</v>
      </c>
      <c r="BJ9" s="336">
        <v>21607.03225</v>
      </c>
      <c r="BK9" s="334">
        <f t="shared" si="49"/>
        <v>-3.513793201477089E-2</v>
      </c>
      <c r="BL9" s="335">
        <f t="shared" si="32"/>
        <v>-0.13951821615750259</v>
      </c>
      <c r="BM9" s="725">
        <v>19434.327936000002</v>
      </c>
      <c r="BN9" s="334">
        <f t="shared" si="50"/>
        <v>-0.10055542514405225</v>
      </c>
      <c r="BO9" s="337">
        <f t="shared" si="33"/>
        <v>-0.16939035213944464</v>
      </c>
      <c r="BP9" s="333">
        <v>19355.875768000002</v>
      </c>
      <c r="BQ9" s="334">
        <f t="shared" si="51"/>
        <v>-4.036783173483216E-3</v>
      </c>
      <c r="BR9" s="335">
        <f t="shared" si="34"/>
        <v>-0.13762310553010459</v>
      </c>
    </row>
    <row r="10" spans="1:76" ht="16.25" customHeight="1" outlineLevel="1">
      <c r="A10" s="328"/>
      <c r="B10" s="329" t="s">
        <v>242</v>
      </c>
      <c r="C10" s="330" t="s">
        <v>136</v>
      </c>
      <c r="D10" s="331">
        <v>17.670784999999999</v>
      </c>
      <c r="E10" s="332">
        <v>40.837012000000001</v>
      </c>
      <c r="F10" s="332">
        <v>54.243912999999999</v>
      </c>
      <c r="G10" s="332">
        <v>82.696438000000001</v>
      </c>
      <c r="H10" s="333">
        <v>118.15539</v>
      </c>
      <c r="I10" s="334">
        <f t="shared" si="10"/>
        <v>0.42878451427375874</v>
      </c>
      <c r="J10" s="335">
        <f t="shared" si="11"/>
        <v>5.6864822360749683</v>
      </c>
      <c r="K10" s="336">
        <v>0</v>
      </c>
      <c r="L10" s="334">
        <f t="shared" si="12"/>
        <v>-1</v>
      </c>
      <c r="M10" s="335">
        <f t="shared" si="13"/>
        <v>-1</v>
      </c>
      <c r="N10" s="336">
        <v>14.492055000000001</v>
      </c>
      <c r="O10" s="334">
        <f t="shared" si="14"/>
        <v>0</v>
      </c>
      <c r="P10" s="335">
        <f t="shared" si="15"/>
        <v>-0.73283536901181889</v>
      </c>
      <c r="Q10" s="336">
        <v>35.646574000000001</v>
      </c>
      <c r="R10" s="334">
        <f t="shared" si="16"/>
        <v>1.4597321773896113</v>
      </c>
      <c r="S10" s="337">
        <f t="shared" si="17"/>
        <v>-0.56894668183894448</v>
      </c>
      <c r="T10" s="333">
        <v>65.638727000000003</v>
      </c>
      <c r="U10" s="334">
        <f t="shared" si="35"/>
        <v>0.84137547131457846</v>
      </c>
      <c r="V10" s="335">
        <f t="shared" si="18"/>
        <v>-0.44447115785407665</v>
      </c>
      <c r="W10" s="336">
        <v>80.778049999999993</v>
      </c>
      <c r="X10" s="334">
        <f t="shared" si="36"/>
        <v>0.23064620067966879</v>
      </c>
      <c r="Y10" s="335">
        <f t="shared" si="19"/>
        <v>0</v>
      </c>
      <c r="Z10" s="336">
        <v>23.339203999999999</v>
      </c>
      <c r="AA10" s="334">
        <f t="shared" si="37"/>
        <v>-0.71106997507367409</v>
      </c>
      <c r="AB10" s="335">
        <f t="shared" si="20"/>
        <v>0.61048270931900261</v>
      </c>
      <c r="AC10" s="336">
        <v>1467.640085</v>
      </c>
      <c r="AD10" s="334">
        <f t="shared" si="38"/>
        <v>61.883039412997981</v>
      </c>
      <c r="AE10" s="337">
        <f t="shared" si="21"/>
        <v>40.171981492527159</v>
      </c>
      <c r="AF10" s="333">
        <v>861.73877100000004</v>
      </c>
      <c r="AG10" s="334">
        <f t="shared" si="39"/>
        <v>-0.41284053235708673</v>
      </c>
      <c r="AH10" s="335">
        <f t="shared" si="22"/>
        <v>12.128511328380881</v>
      </c>
      <c r="AI10" s="336">
        <v>817.86345500000004</v>
      </c>
      <c r="AJ10" s="334">
        <f t="shared" si="40"/>
        <v>-5.0914868260000801E-2</v>
      </c>
      <c r="AK10" s="335">
        <f t="shared" si="23"/>
        <v>9.1248229562362564</v>
      </c>
      <c r="AL10" s="336">
        <v>947.86345500000004</v>
      </c>
      <c r="AM10" s="334">
        <f t="shared" si="41"/>
        <v>0.15895073829897433</v>
      </c>
      <c r="AN10" s="335">
        <f t="shared" si="24"/>
        <v>39.612501394649108</v>
      </c>
      <c r="AO10" s="336">
        <v>905.86345500000004</v>
      </c>
      <c r="AP10" s="334">
        <f t="shared" si="42"/>
        <v>-4.4310179676670836E-2</v>
      </c>
      <c r="AQ10" s="337">
        <f t="shared" si="25"/>
        <v>-0.38277547454694927</v>
      </c>
      <c r="AR10" s="333">
        <v>1828.8634549999999</v>
      </c>
      <c r="AS10" s="334">
        <f t="shared" si="43"/>
        <v>1.0189173599016641</v>
      </c>
      <c r="AT10" s="335">
        <f t="shared" si="26"/>
        <v>1.1222945010095176</v>
      </c>
      <c r="AU10" s="336">
        <v>1881</v>
      </c>
      <c r="AV10" s="334">
        <f t="shared" si="44"/>
        <v>2.8507620324230265E-2</v>
      </c>
      <c r="AW10" s="335">
        <f t="shared" si="27"/>
        <v>1.2998949133874675</v>
      </c>
      <c r="AX10" s="336">
        <v>1491.8205009999999</v>
      </c>
      <c r="AY10" s="334">
        <f t="shared" si="45"/>
        <v>-0.20690031844763423</v>
      </c>
      <c r="AZ10" s="335">
        <f t="shared" si="28"/>
        <v>0.57387701058693086</v>
      </c>
      <c r="BA10" s="336">
        <v>2076.639142</v>
      </c>
      <c r="BB10" s="334">
        <f t="shared" si="46"/>
        <v>0.39201676113713635</v>
      </c>
      <c r="BC10" s="337">
        <f t="shared" si="29"/>
        <v>1.2924416815114812</v>
      </c>
      <c r="BD10" s="333">
        <v>1960.6778939999999</v>
      </c>
      <c r="BE10" s="334">
        <f t="shared" si="47"/>
        <v>-5.5840827447911079E-2</v>
      </c>
      <c r="BF10" s="335">
        <f t="shared" si="30"/>
        <v>7.2074510887965682E-2</v>
      </c>
      <c r="BG10" s="336">
        <v>1243.1250829999999</v>
      </c>
      <c r="BH10" s="334">
        <f t="shared" si="48"/>
        <v>-0.36597179638523536</v>
      </c>
      <c r="BI10" s="335">
        <f t="shared" si="31"/>
        <v>-0.33911478841042009</v>
      </c>
      <c r="BJ10" s="336">
        <v>1677.746502</v>
      </c>
      <c r="BK10" s="334">
        <f t="shared" si="49"/>
        <v>0.3496200221068182</v>
      </c>
      <c r="BL10" s="335">
        <f t="shared" si="32"/>
        <v>0.12463027614607114</v>
      </c>
      <c r="BM10" s="725">
        <v>1432.729934</v>
      </c>
      <c r="BN10" s="334">
        <f t="shared" si="50"/>
        <v>-0.14603908737578764</v>
      </c>
      <c r="BO10" s="337">
        <f t="shared" si="33"/>
        <v>-0.31007274926921324</v>
      </c>
      <c r="BP10" s="333">
        <v>2018.119113</v>
      </c>
      <c r="BQ10" s="334">
        <f t="shared" si="51"/>
        <v>0.40858305889210245</v>
      </c>
      <c r="BR10" s="335">
        <f t="shared" si="34"/>
        <v>2.9296611736063127E-2</v>
      </c>
    </row>
    <row r="11" spans="1:76" ht="16.25" customHeight="1" outlineLevel="1">
      <c r="A11" s="328"/>
      <c r="B11" s="329" t="s">
        <v>243</v>
      </c>
      <c r="C11" s="330" t="s">
        <v>135</v>
      </c>
      <c r="D11" s="331">
        <v>821.07459900000003</v>
      </c>
      <c r="E11" s="332">
        <v>849.92746899999997</v>
      </c>
      <c r="F11" s="332">
        <v>781.18953899999997</v>
      </c>
      <c r="G11" s="332">
        <v>1589.9533960000001</v>
      </c>
      <c r="H11" s="333">
        <v>1294.8050109999999</v>
      </c>
      <c r="I11" s="334">
        <f t="shared" si="10"/>
        <v>-0.18563335613643372</v>
      </c>
      <c r="J11" s="335">
        <f t="shared" si="11"/>
        <v>0.5769639111683198</v>
      </c>
      <c r="K11" s="336">
        <v>503.98596800000001</v>
      </c>
      <c r="L11" s="334">
        <f t="shared" si="12"/>
        <v>-0.61076303866729464</v>
      </c>
      <c r="M11" s="335">
        <f t="shared" si="13"/>
        <v>-0.40702473283634977</v>
      </c>
      <c r="N11" s="336">
        <v>1015.658048</v>
      </c>
      <c r="O11" s="334">
        <f t="shared" si="14"/>
        <v>1.0152506468195956</v>
      </c>
      <c r="P11" s="335">
        <f t="shared" si="15"/>
        <v>0.30014291960455974</v>
      </c>
      <c r="Q11" s="336">
        <v>737.09434799999997</v>
      </c>
      <c r="R11" s="334">
        <f t="shared" si="16"/>
        <v>-0.27426918001441369</v>
      </c>
      <c r="S11" s="337">
        <f t="shared" si="17"/>
        <v>-0.53640506076820893</v>
      </c>
      <c r="T11" s="333">
        <v>2225.8332789999999</v>
      </c>
      <c r="U11" s="334">
        <f t="shared" si="35"/>
        <v>2.0197399899205304</v>
      </c>
      <c r="V11" s="335">
        <f t="shared" si="18"/>
        <v>0.71904901517252484</v>
      </c>
      <c r="W11" s="336">
        <v>1468.6935619999999</v>
      </c>
      <c r="X11" s="334">
        <f t="shared" si="36"/>
        <v>-0.3401601207706626</v>
      </c>
      <c r="Y11" s="335">
        <f t="shared" si="19"/>
        <v>1.9141556615719106</v>
      </c>
      <c r="Z11" s="336">
        <v>596.36703399999999</v>
      </c>
      <c r="AA11" s="334">
        <f t="shared" si="37"/>
        <v>-0.59394726753762406</v>
      </c>
      <c r="AB11" s="335">
        <f t="shared" si="20"/>
        <v>-0.41282694980427115</v>
      </c>
      <c r="AC11" s="336">
        <v>511.85772800000001</v>
      </c>
      <c r="AD11" s="334">
        <f t="shared" si="38"/>
        <v>-0.14170687040357088</v>
      </c>
      <c r="AE11" s="337">
        <f t="shared" si="21"/>
        <v>-0.30557366314250989</v>
      </c>
      <c r="AF11" s="333">
        <v>2562.5063919999998</v>
      </c>
      <c r="AG11" s="334">
        <f t="shared" si="39"/>
        <v>4.0062864187135991</v>
      </c>
      <c r="AH11" s="335">
        <f t="shared" si="22"/>
        <v>0.15125711174165613</v>
      </c>
      <c r="AI11" s="336">
        <v>2446.29108</v>
      </c>
      <c r="AJ11" s="334">
        <f t="shared" si="40"/>
        <v>-4.5352203749741804E-2</v>
      </c>
      <c r="AK11" s="335">
        <f t="shared" si="23"/>
        <v>0.66562388730617994</v>
      </c>
      <c r="AL11" s="336">
        <v>5727.0061640000004</v>
      </c>
      <c r="AM11" s="334">
        <f t="shared" si="41"/>
        <v>1.34109759497631</v>
      </c>
      <c r="AN11" s="335">
        <f t="shared" si="24"/>
        <v>8.6031568438439212</v>
      </c>
      <c r="AO11" s="336">
        <v>5715.1206309999998</v>
      </c>
      <c r="AP11" s="334">
        <f t="shared" si="42"/>
        <v>-2.0753483861626343E-3</v>
      </c>
      <c r="AQ11" s="337">
        <f t="shared" si="25"/>
        <v>10.165447581168491</v>
      </c>
      <c r="AR11" s="333">
        <v>8540.7059009999994</v>
      </c>
      <c r="AS11" s="334">
        <f t="shared" si="43"/>
        <v>0.49440518449837079</v>
      </c>
      <c r="AT11" s="335">
        <f t="shared" si="26"/>
        <v>2.3329500865494817</v>
      </c>
      <c r="AU11" s="336">
        <v>3564.5272020000002</v>
      </c>
      <c r="AV11" s="334">
        <f t="shared" si="44"/>
        <v>-0.58264255398577269</v>
      </c>
      <c r="AW11" s="335">
        <f t="shared" si="27"/>
        <v>0.45711490801004762</v>
      </c>
      <c r="AX11" s="336">
        <v>3332.322498</v>
      </c>
      <c r="AY11" s="334">
        <f t="shared" si="45"/>
        <v>-6.5143198758509602E-2</v>
      </c>
      <c r="AZ11" s="335">
        <f t="shared" si="28"/>
        <v>-0.41813883160332499</v>
      </c>
      <c r="BA11" s="336">
        <v>2705.3074799999999</v>
      </c>
      <c r="BB11" s="334">
        <f t="shared" si="46"/>
        <v>-0.18816156550763719</v>
      </c>
      <c r="BC11" s="337">
        <f t="shared" si="29"/>
        <v>-0.52664035377908713</v>
      </c>
      <c r="BD11" s="333">
        <v>3831.1789170000002</v>
      </c>
      <c r="BE11" s="334">
        <f t="shared" si="47"/>
        <v>0.41617133923719463</v>
      </c>
      <c r="BF11" s="335">
        <f t="shared" si="30"/>
        <v>-0.55142128046448458</v>
      </c>
      <c r="BG11" s="336">
        <v>3222.8782970000002</v>
      </c>
      <c r="BH11" s="334">
        <f t="shared" si="48"/>
        <v>-0.15877635400967627</v>
      </c>
      <c r="BI11" s="335">
        <f t="shared" si="31"/>
        <v>-9.5846906374653651E-2</v>
      </c>
      <c r="BJ11" s="336">
        <v>10766.058768999999</v>
      </c>
      <c r="BK11" s="334">
        <f t="shared" si="49"/>
        <v>2.3405104930650129</v>
      </c>
      <c r="BL11" s="335">
        <f t="shared" si="32"/>
        <v>2.2307973719415193</v>
      </c>
      <c r="BM11" s="725">
        <v>10277.253769999999</v>
      </c>
      <c r="BN11" s="334">
        <f t="shared" si="50"/>
        <v>-4.5402408577545073E-2</v>
      </c>
      <c r="BO11" s="337">
        <f t="shared" si="33"/>
        <v>2.7989226163674377</v>
      </c>
      <c r="BP11" s="333">
        <v>9879.9716950000002</v>
      </c>
      <c r="BQ11" s="334">
        <f t="shared" si="51"/>
        <v>-3.8656443043149524E-2</v>
      </c>
      <c r="BR11" s="335">
        <f t="shared" si="34"/>
        <v>1.5788332805758127</v>
      </c>
    </row>
    <row r="12" spans="1:76" ht="16.25" customHeight="1" outlineLevel="1">
      <c r="A12" s="328"/>
      <c r="B12" s="329" t="s">
        <v>244</v>
      </c>
      <c r="C12" s="330" t="s">
        <v>432</v>
      </c>
      <c r="D12" s="331">
        <v>11.415385000000001</v>
      </c>
      <c r="E12" s="332">
        <v>10.824405</v>
      </c>
      <c r="F12" s="332">
        <v>18.489695000000001</v>
      </c>
      <c r="G12" s="332">
        <v>4.4176130000000002</v>
      </c>
      <c r="H12" s="333">
        <v>5.7394579999999999</v>
      </c>
      <c r="I12" s="334">
        <f t="shared" si="10"/>
        <v>0.29922154792644795</v>
      </c>
      <c r="J12" s="335">
        <f t="shared" si="11"/>
        <v>-0.497217308045239</v>
      </c>
      <c r="K12" s="336">
        <v>6.8841169999999998</v>
      </c>
      <c r="L12" s="334">
        <f t="shared" si="12"/>
        <v>0.19943677608582555</v>
      </c>
      <c r="M12" s="335">
        <f t="shared" si="13"/>
        <v>-0.36401889988410452</v>
      </c>
      <c r="N12" s="336">
        <v>9.5515360000000005</v>
      </c>
      <c r="O12" s="334">
        <f t="shared" si="14"/>
        <v>0.38747438487753771</v>
      </c>
      <c r="P12" s="335">
        <f t="shared" si="15"/>
        <v>-0.48341300383808383</v>
      </c>
      <c r="Q12" s="336">
        <v>0.16672300000000001</v>
      </c>
      <c r="R12" s="334">
        <f t="shared" si="16"/>
        <v>-0.98254490167864106</v>
      </c>
      <c r="S12" s="337">
        <f t="shared" si="17"/>
        <v>-0.96225948266631778</v>
      </c>
      <c r="T12" s="333">
        <v>1.1394629999999999</v>
      </c>
      <c r="U12" s="334">
        <f t="shared" si="35"/>
        <v>5.8344679498329555</v>
      </c>
      <c r="V12" s="335">
        <f t="shared" si="18"/>
        <v>-0.80146853587917188</v>
      </c>
      <c r="W12" s="336">
        <v>7.1069430000000002</v>
      </c>
      <c r="X12" s="334">
        <f t="shared" si="36"/>
        <v>5.2370985279908178</v>
      </c>
      <c r="Y12" s="335">
        <f t="shared" si="19"/>
        <v>3.2368130872848289E-2</v>
      </c>
      <c r="Z12" s="336">
        <v>10.900641999999999</v>
      </c>
      <c r="AA12" s="334">
        <f t="shared" si="37"/>
        <v>0.53380180479849049</v>
      </c>
      <c r="AB12" s="335">
        <f t="shared" si="20"/>
        <v>0.14124492647046494</v>
      </c>
      <c r="AC12" s="336">
        <v>1.527552</v>
      </c>
      <c r="AD12" s="334">
        <f t="shared" si="38"/>
        <v>-0.85986586845068391</v>
      </c>
      <c r="AE12" s="337">
        <f t="shared" si="21"/>
        <v>8.1622151712721092</v>
      </c>
      <c r="AF12" s="333">
        <v>1.591434</v>
      </c>
      <c r="AG12" s="334">
        <f t="shared" si="39"/>
        <v>4.1819852941176405E-2</v>
      </c>
      <c r="AH12" s="335">
        <f t="shared" si="22"/>
        <v>0.39665263374063064</v>
      </c>
      <c r="AI12" s="336">
        <v>16.598569999999999</v>
      </c>
      <c r="AJ12" s="334">
        <f t="shared" si="40"/>
        <v>9.4299455711012818</v>
      </c>
      <c r="AK12" s="335">
        <f t="shared" si="23"/>
        <v>1.3355428628033175</v>
      </c>
      <c r="AL12" s="336">
        <v>25.277471999999999</v>
      </c>
      <c r="AM12" s="334">
        <f t="shared" si="41"/>
        <v>0.52287046414239313</v>
      </c>
      <c r="AN12" s="335">
        <f t="shared" si="24"/>
        <v>1.3188975475022482</v>
      </c>
      <c r="AO12" s="336">
        <v>24.435525999999999</v>
      </c>
      <c r="AP12" s="334">
        <f t="shared" si="42"/>
        <v>-3.3308156765043617E-2</v>
      </c>
      <c r="AQ12" s="337">
        <f t="shared" si="25"/>
        <v>14.99652646849338</v>
      </c>
      <c r="AR12" s="333">
        <v>24.958220000000001</v>
      </c>
      <c r="AS12" s="334">
        <f t="shared" si="43"/>
        <v>2.1390740678142173E-2</v>
      </c>
      <c r="AT12" s="335">
        <f t="shared" si="26"/>
        <v>14.682849555809415</v>
      </c>
      <c r="AU12" s="336">
        <v>26.650548000000001</v>
      </c>
      <c r="AV12" s="334">
        <f t="shared" si="44"/>
        <v>6.7806438119385026E-2</v>
      </c>
      <c r="AW12" s="335">
        <f t="shared" si="27"/>
        <v>0.60559301192813608</v>
      </c>
      <c r="AX12" s="336">
        <v>29.575531999999999</v>
      </c>
      <c r="AY12" s="334">
        <f t="shared" si="45"/>
        <v>0.10975324034612721</v>
      </c>
      <c r="AZ12" s="335">
        <f t="shared" si="28"/>
        <v>0.1700351997225038</v>
      </c>
      <c r="BA12" s="336">
        <v>24.527324</v>
      </c>
      <c r="BB12" s="334">
        <f t="shared" si="46"/>
        <v>-0.17068866250656112</v>
      </c>
      <c r="BC12" s="337">
        <f t="shared" si="29"/>
        <v>3.7567433580107945E-3</v>
      </c>
      <c r="BD12" s="333">
        <v>25.233744999999999</v>
      </c>
      <c r="BE12" s="334">
        <f t="shared" si="47"/>
        <v>2.8801389014145862E-2</v>
      </c>
      <c r="BF12" s="335">
        <f t="shared" si="30"/>
        <v>1.1039449127381529E-2</v>
      </c>
      <c r="BG12" s="336">
        <v>26.898747</v>
      </c>
      <c r="BH12" s="334">
        <f t="shared" si="48"/>
        <v>6.598315073723704E-2</v>
      </c>
      <c r="BI12" s="335">
        <f t="shared" si="31"/>
        <v>9.3130917983375028E-3</v>
      </c>
      <c r="BJ12" s="336">
        <v>203.45596</v>
      </c>
      <c r="BK12" s="334">
        <f t="shared" si="49"/>
        <v>6.5637709072470924</v>
      </c>
      <c r="BL12" s="335">
        <f t="shared" si="32"/>
        <v>5.8791986565110648</v>
      </c>
      <c r="BM12" s="725">
        <v>25.526389000000002</v>
      </c>
      <c r="BN12" s="334">
        <f t="shared" si="50"/>
        <v>-0.87453604701479382</v>
      </c>
      <c r="BO12" s="337">
        <f t="shared" si="33"/>
        <v>4.0732735458625768E-2</v>
      </c>
      <c r="BP12" s="333">
        <v>26.640604</v>
      </c>
      <c r="BQ12" s="334">
        <f t="shared" si="51"/>
        <v>4.3649534605149087E-2</v>
      </c>
      <c r="BR12" s="335">
        <f t="shared" si="34"/>
        <v>5.5753079853981369E-2</v>
      </c>
    </row>
    <row r="13" spans="1:76" s="327" customFormat="1" ht="16.25" customHeight="1">
      <c r="A13" s="317" t="s">
        <v>58</v>
      </c>
      <c r="B13" s="318"/>
      <c r="C13" s="319" t="s">
        <v>59</v>
      </c>
      <c r="D13" s="320">
        <f t="shared" ref="D13" si="52">SUM(D14:D21)</f>
        <v>35567.620753000003</v>
      </c>
      <c r="E13" s="321">
        <f t="shared" ref="E13" si="53">SUM(E14:E21)</f>
        <v>36058.110848000011</v>
      </c>
      <c r="F13" s="321">
        <f t="shared" ref="F13" si="54">SUM(F14:F21)</f>
        <v>36947.031686000009</v>
      </c>
      <c r="G13" s="321">
        <f t="shared" ref="G13" si="55">SUM(G14:G21)</f>
        <v>49080.730539000004</v>
      </c>
      <c r="H13" s="322">
        <f t="shared" ref="H13:N13" si="56">SUM(H14:H21)</f>
        <v>49571.622874000008</v>
      </c>
      <c r="I13" s="323">
        <f t="shared" si="10"/>
        <v>1.0001732443854605E-2</v>
      </c>
      <c r="J13" s="324">
        <f t="shared" si="11"/>
        <v>0.39372895415892595</v>
      </c>
      <c r="K13" s="325">
        <f t="shared" si="56"/>
        <v>54089.454947000006</v>
      </c>
      <c r="L13" s="323">
        <f t="shared" si="12"/>
        <v>9.1137465571448306E-2</v>
      </c>
      <c r="M13" s="324">
        <f t="shared" si="13"/>
        <v>0.50006347184991573</v>
      </c>
      <c r="N13" s="325">
        <f t="shared" si="56"/>
        <v>54503.723300999998</v>
      </c>
      <c r="O13" s="323">
        <f t="shared" si="14"/>
        <v>7.6589485770548471E-3</v>
      </c>
      <c r="P13" s="324">
        <f t="shared" si="15"/>
        <v>0.4751854428850526</v>
      </c>
      <c r="Q13" s="325">
        <f>SUM(Q14:Q21)</f>
        <v>56010.299410000007</v>
      </c>
      <c r="R13" s="323">
        <f t="shared" si="16"/>
        <v>2.7641709919152824E-2</v>
      </c>
      <c r="S13" s="326">
        <f t="shared" si="17"/>
        <v>0.14118715827780326</v>
      </c>
      <c r="T13" s="322">
        <f>SUM(T14:T21)</f>
        <v>55822.68117299999</v>
      </c>
      <c r="U13" s="323">
        <f>IFERROR(T13/Q13-1,0)</f>
        <v>-3.3497095887068395E-3</v>
      </c>
      <c r="V13" s="324">
        <f t="shared" si="18"/>
        <v>0.12610154634010629</v>
      </c>
      <c r="W13" s="325">
        <f>SUM(W14:W21)</f>
        <v>55304.449050000003</v>
      </c>
      <c r="X13" s="323">
        <f>IFERROR(W13/T13-1,0)</f>
        <v>-9.2835405270831339E-3</v>
      </c>
      <c r="Y13" s="324">
        <f t="shared" si="19"/>
        <v>2.2462679725475443E-2</v>
      </c>
      <c r="Z13" s="325">
        <f>SUM(Z14:Z21)</f>
        <v>55305.692062000002</v>
      </c>
      <c r="AA13" s="323">
        <f>IFERROR(Z13/W13-1,0)</f>
        <v>2.2475804774213515E-5</v>
      </c>
      <c r="AB13" s="324">
        <f t="shared" si="20"/>
        <v>1.4714017913438404E-2</v>
      </c>
      <c r="AC13" s="325">
        <f>SUM(AC14:AC21)</f>
        <v>54513.727743999996</v>
      </c>
      <c r="AD13" s="323">
        <f>IFERROR(AC13/Z13-1,0)</f>
        <v>-1.4319761465278802E-2</v>
      </c>
      <c r="AE13" s="326">
        <f t="shared" si="21"/>
        <v>-2.6719579823078266E-2</v>
      </c>
      <c r="AF13" s="322">
        <f>SUM(AF14:AF21)</f>
        <v>56645.667138999997</v>
      </c>
      <c r="AG13" s="323">
        <f>IFERROR(AF13/AC13-1,0)</f>
        <v>3.9108303233485131E-2</v>
      </c>
      <c r="AH13" s="324">
        <f t="shared" si="22"/>
        <v>1.4742859868186686E-2</v>
      </c>
      <c r="AI13" s="325">
        <f>SUM(AI14:AI21)</f>
        <v>71352.215113999991</v>
      </c>
      <c r="AJ13" s="323">
        <f>IFERROR(AI13/AF13-1,0)</f>
        <v>0.25962352846709935</v>
      </c>
      <c r="AK13" s="324">
        <f t="shared" si="23"/>
        <v>0.29017133955156882</v>
      </c>
      <c r="AL13" s="325">
        <f>SUM(AL14:AL21)</f>
        <v>81317.708778</v>
      </c>
      <c r="AM13" s="323">
        <f>IFERROR(AL13/AI13-1,0)</f>
        <v>0.13966621285797598</v>
      </c>
      <c r="AN13" s="324">
        <f t="shared" si="24"/>
        <v>0.47033163759779795</v>
      </c>
      <c r="AO13" s="325">
        <f>SUM(AO14:AO21)</f>
        <v>143239.18471</v>
      </c>
      <c r="AP13" s="323">
        <f>IFERROR(AO13/AL13-1,0)</f>
        <v>0.76147590558715383</v>
      </c>
      <c r="AQ13" s="326">
        <f t="shared" si="25"/>
        <v>1.6275800727233425</v>
      </c>
      <c r="AR13" s="322">
        <f>SUM(AR14:AR21)</f>
        <v>211360.70394800004</v>
      </c>
      <c r="AS13" s="323">
        <f>IFERROR(AR13/AO13-1,0)</f>
        <v>0.47557879763081501</v>
      </c>
      <c r="AT13" s="324">
        <f t="shared" si="26"/>
        <v>2.7312775120002115</v>
      </c>
      <c r="AU13" s="325">
        <f>SUM(AU14:AU21)</f>
        <v>210890.911422</v>
      </c>
      <c r="AV13" s="323">
        <f>IFERROR(AU13/AR13-1,0)</f>
        <v>-2.2227051539136511E-3</v>
      </c>
      <c r="AW13" s="324">
        <f t="shared" si="27"/>
        <v>1.9556322965595103</v>
      </c>
      <c r="AX13" s="325">
        <f>SUM(AX14:AX21)</f>
        <v>210778.06532499997</v>
      </c>
      <c r="AY13" s="323">
        <f>IFERROR(AX13/AU13-1,0)</f>
        <v>-5.3509227229908696E-4</v>
      </c>
      <c r="AZ13" s="324">
        <f t="shared" si="28"/>
        <v>1.5920315327677392</v>
      </c>
      <c r="BA13" s="325">
        <f>SUM(BA14:BA21)</f>
        <v>183622.41757199998</v>
      </c>
      <c r="BB13" s="323">
        <f>IFERROR(BA13/AX13-1,0)</f>
        <v>-0.12883526429151226</v>
      </c>
      <c r="BC13" s="326">
        <f t="shared" si="29"/>
        <v>0.28192867017331391</v>
      </c>
      <c r="BD13" s="322">
        <f>SUM(BD14:BD21)</f>
        <v>183789.71224299999</v>
      </c>
      <c r="BE13" s="323">
        <f>IFERROR(BD13/BA13-1,0)</f>
        <v>9.1107977561843967E-4</v>
      </c>
      <c r="BF13" s="324">
        <f t="shared" si="30"/>
        <v>-0.13044521138509835</v>
      </c>
      <c r="BG13" s="325">
        <f>SUM(BG14:BG21)</f>
        <v>188229.24635899998</v>
      </c>
      <c r="BH13" s="323">
        <f>IFERROR(BG13/BD13-1,0)</f>
        <v>2.4155509368936956E-2</v>
      </c>
      <c r="BI13" s="324">
        <f t="shared" si="31"/>
        <v>-0.10745681219828984</v>
      </c>
      <c r="BJ13" s="325">
        <f>SUM(BJ14:BJ21)</f>
        <v>188515.83015199998</v>
      </c>
      <c r="BK13" s="323">
        <f>IFERROR(BJ13/BG13-1,0)</f>
        <v>1.522525317098733E-3</v>
      </c>
      <c r="BL13" s="324">
        <f t="shared" si="32"/>
        <v>-0.10561931640597289</v>
      </c>
      <c r="BM13" s="721">
        <f>SUM(BM14:BM21)</f>
        <v>189705.53868400003</v>
      </c>
      <c r="BN13" s="323">
        <f>IFERROR(BM13/BJ13-1,0)</f>
        <v>6.3109211096001872E-3</v>
      </c>
      <c r="BO13" s="326">
        <f t="shared" si="33"/>
        <v>3.3128422947676262E-2</v>
      </c>
      <c r="BP13" s="322">
        <f>SUM(BP14:BP21)</f>
        <v>190306.828007</v>
      </c>
      <c r="BQ13" s="323">
        <f>IFERROR(BP13/BM13-1,0)</f>
        <v>3.1695928709891685E-3</v>
      </c>
      <c r="BR13" s="324">
        <f t="shared" si="34"/>
        <v>3.5459633101679433E-2</v>
      </c>
    </row>
    <row r="14" spans="1:76" ht="16.25" customHeight="1" outlineLevel="1">
      <c r="A14" s="328"/>
      <c r="B14" s="329" t="s">
        <v>245</v>
      </c>
      <c r="C14" s="330" t="s">
        <v>433</v>
      </c>
      <c r="D14" s="331">
        <v>158.179079</v>
      </c>
      <c r="E14" s="332">
        <v>386.900328</v>
      </c>
      <c r="F14" s="332">
        <v>406.90980400000001</v>
      </c>
      <c r="G14" s="332">
        <v>419.30556799999999</v>
      </c>
      <c r="H14" s="333">
        <v>389.43114300000002</v>
      </c>
      <c r="I14" s="334">
        <f t="shared" si="10"/>
        <v>-7.1247384437308381E-2</v>
      </c>
      <c r="J14" s="335">
        <f t="shared" si="11"/>
        <v>1.4619636519694241</v>
      </c>
      <c r="K14" s="336">
        <v>402.37009499999999</v>
      </c>
      <c r="L14" s="334">
        <f t="shared" si="12"/>
        <v>3.3225262623641783E-2</v>
      </c>
      <c r="M14" s="335">
        <f t="shared" si="13"/>
        <v>3.9983855997144602E-2</v>
      </c>
      <c r="N14" s="336">
        <v>417.62024400000001</v>
      </c>
      <c r="O14" s="334">
        <f t="shared" si="14"/>
        <v>3.790080125114681E-2</v>
      </c>
      <c r="P14" s="335">
        <f t="shared" si="15"/>
        <v>2.6321410530575573E-2</v>
      </c>
      <c r="Q14" s="336">
        <v>432.66153600000001</v>
      </c>
      <c r="R14" s="334">
        <f t="shared" si="16"/>
        <v>3.6016673559531753E-2</v>
      </c>
      <c r="S14" s="337">
        <f t="shared" si="17"/>
        <v>3.1852589183838376E-2</v>
      </c>
      <c r="T14" s="333">
        <v>437.06635899999998</v>
      </c>
      <c r="U14" s="334">
        <f t="shared" ref="U14:U21" si="57">(IFERROR(T14/Q14-1,0))</f>
        <v>1.0180759400807871E-2</v>
      </c>
      <c r="V14" s="335">
        <f t="shared" si="18"/>
        <v>0.12231999637481472</v>
      </c>
      <c r="W14" s="336">
        <v>238.58311399999999</v>
      </c>
      <c r="X14" s="334">
        <f t="shared" ref="X14:X21" si="58">(IFERROR(W14/T14-1,0))</f>
        <v>-0.45412610902867501</v>
      </c>
      <c r="Y14" s="335">
        <f t="shared" si="19"/>
        <v>-0.40705555168059893</v>
      </c>
      <c r="Z14" s="336">
        <v>253.28773699999999</v>
      </c>
      <c r="AA14" s="334">
        <f t="shared" ref="AA14:AA21" si="59">(IFERROR(Z14/W14-1,0))</f>
        <v>6.1633125469223282E-2</v>
      </c>
      <c r="AB14" s="335">
        <f t="shared" si="20"/>
        <v>-0.39349746416986442</v>
      </c>
      <c r="AC14" s="336">
        <v>275.74344100000002</v>
      </c>
      <c r="AD14" s="334">
        <f t="shared" ref="AD14:AD21" si="60">(IFERROR(AC14/Z14-1,0))</f>
        <v>8.8656893799797354E-2</v>
      </c>
      <c r="AE14" s="337">
        <f t="shared" si="21"/>
        <v>-0.36268094559716069</v>
      </c>
      <c r="AF14" s="333">
        <v>280.96229599999998</v>
      </c>
      <c r="AG14" s="334">
        <f t="shared" ref="AG14:AG21" si="61">(IFERROR(AF14/AC14-1,0))</f>
        <v>1.8926488264139563E-2</v>
      </c>
      <c r="AH14" s="335">
        <f t="shared" si="22"/>
        <v>-0.35716329977251804</v>
      </c>
      <c r="AI14" s="336">
        <v>288.62347</v>
      </c>
      <c r="AJ14" s="334">
        <f t="shared" ref="AJ14:AJ21" si="62">(IFERROR(AI14/AF14-1,0))</f>
        <v>2.7267623126200569E-2</v>
      </c>
      <c r="AK14" s="335">
        <f t="shared" si="23"/>
        <v>0.20973972198216839</v>
      </c>
      <c r="AL14" s="336">
        <v>291.91259600000001</v>
      </c>
      <c r="AM14" s="334">
        <f t="shared" ref="AM14:AM21" si="63">(IFERROR(AL14/AI14-1,0))</f>
        <v>1.1395906230356134E-2</v>
      </c>
      <c r="AN14" s="335">
        <f t="shared" si="24"/>
        <v>0.15249399539623187</v>
      </c>
      <c r="AO14" s="336">
        <v>297.20755800000001</v>
      </c>
      <c r="AP14" s="334">
        <f t="shared" ref="AP14:AP21" si="64">(IFERROR(AO14/AL14-1,0))</f>
        <v>1.8138860989746375E-2</v>
      </c>
      <c r="AQ14" s="337">
        <f t="shared" si="25"/>
        <v>7.7840897764092087E-2</v>
      </c>
      <c r="AR14" s="333">
        <v>518.08140800000001</v>
      </c>
      <c r="AS14" s="334">
        <f t="shared" ref="AS14:AS21" si="65">(IFERROR(AR14/AO14-1,0))</f>
        <v>0.74316363785069028</v>
      </c>
      <c r="AT14" s="335">
        <f t="shared" si="26"/>
        <v>0.84395349616590565</v>
      </c>
      <c r="AU14" s="336">
        <v>525.72800800000005</v>
      </c>
      <c r="AV14" s="334">
        <f t="shared" ref="AV14:AV21" si="66">(IFERROR(AU14/AR14-1,0))</f>
        <v>1.4759456490668121E-2</v>
      </c>
      <c r="AW14" s="335">
        <f t="shared" si="27"/>
        <v>0.82150123827421262</v>
      </c>
      <c r="AX14" s="336">
        <v>424.33585799999997</v>
      </c>
      <c r="AY14" s="334">
        <f t="shared" ref="AY14:AY21" si="67">(IFERROR(AX14/AU14-1,0))</f>
        <v>-0.19286046863989803</v>
      </c>
      <c r="AZ14" s="335">
        <f t="shared" si="28"/>
        <v>0.45364010945248823</v>
      </c>
      <c r="BA14" s="336">
        <v>331.655306</v>
      </c>
      <c r="BB14" s="334">
        <f t="shared" ref="BB14:BB21" si="68">(IFERROR(BA14/AX14-1,0))</f>
        <v>-0.21841319853765451</v>
      </c>
      <c r="BC14" s="337">
        <f t="shared" si="29"/>
        <v>0.11590468368910045</v>
      </c>
      <c r="BD14" s="333">
        <v>107.422</v>
      </c>
      <c r="BE14" s="334">
        <f t="shared" ref="BE14:BE21" si="69">(IFERROR(BD14/BA14-1,0))</f>
        <v>-0.67610347835050166</v>
      </c>
      <c r="BF14" s="335">
        <f t="shared" si="30"/>
        <v>-0.79265420773408646</v>
      </c>
      <c r="BG14" s="336">
        <v>107.422</v>
      </c>
      <c r="BH14" s="334">
        <f t="shared" ref="BH14:BH21" si="70">(IFERROR(BG14/BD14-1,0))</f>
        <v>0</v>
      </c>
      <c r="BI14" s="335">
        <f t="shared" si="31"/>
        <v>-0.79567000737004678</v>
      </c>
      <c r="BJ14" s="336">
        <v>107.422</v>
      </c>
      <c r="BK14" s="334">
        <f t="shared" ref="BK14:BK21" si="71">(IFERROR(BJ14/BG14-1,0))</f>
        <v>0</v>
      </c>
      <c r="BL14" s="335">
        <f t="shared" si="32"/>
        <v>-0.74684675363918918</v>
      </c>
      <c r="BM14" s="725">
        <v>107.422</v>
      </c>
      <c r="BN14" s="334">
        <f t="shared" ref="BN14:BN21" si="72">(IFERROR(BM14/BJ14-1,0))</f>
        <v>0</v>
      </c>
      <c r="BO14" s="337">
        <f t="shared" si="33"/>
        <v>-0.67610347835050166</v>
      </c>
      <c r="BP14" s="333">
        <v>107.422</v>
      </c>
      <c r="BQ14" s="334">
        <f t="shared" ref="BQ14:BQ21" si="73">(IFERROR(BP14/BM14-1,0))</f>
        <v>0</v>
      </c>
      <c r="BR14" s="335">
        <f t="shared" si="34"/>
        <v>0</v>
      </c>
    </row>
    <row r="15" spans="1:76" ht="16.25" customHeight="1" outlineLevel="1">
      <c r="A15" s="328"/>
      <c r="B15" s="329" t="s">
        <v>60</v>
      </c>
      <c r="C15" s="330" t="s">
        <v>430</v>
      </c>
      <c r="D15" s="331" t="s">
        <v>30</v>
      </c>
      <c r="E15" s="332" t="s">
        <v>30</v>
      </c>
      <c r="F15" s="332" t="s">
        <v>30</v>
      </c>
      <c r="G15" s="332" t="s">
        <v>30</v>
      </c>
      <c r="H15" s="333" t="s">
        <v>30</v>
      </c>
      <c r="I15" s="334">
        <f t="shared" si="10"/>
        <v>0</v>
      </c>
      <c r="J15" s="335">
        <f t="shared" si="11"/>
        <v>0</v>
      </c>
      <c r="K15" s="336" t="s">
        <v>30</v>
      </c>
      <c r="L15" s="334">
        <f t="shared" si="12"/>
        <v>0</v>
      </c>
      <c r="M15" s="335">
        <f t="shared" si="13"/>
        <v>0</v>
      </c>
      <c r="N15" s="336" t="s">
        <v>30</v>
      </c>
      <c r="O15" s="334">
        <f t="shared" si="14"/>
        <v>0</v>
      </c>
      <c r="P15" s="335">
        <f t="shared" si="15"/>
        <v>0</v>
      </c>
      <c r="Q15" s="336" t="s">
        <v>30</v>
      </c>
      <c r="R15" s="334">
        <f t="shared" si="16"/>
        <v>0</v>
      </c>
      <c r="S15" s="337">
        <f t="shared" si="17"/>
        <v>0</v>
      </c>
      <c r="T15" s="333" t="s">
        <v>30</v>
      </c>
      <c r="U15" s="334">
        <f t="shared" si="57"/>
        <v>0</v>
      </c>
      <c r="V15" s="335">
        <f t="shared" si="18"/>
        <v>0</v>
      </c>
      <c r="W15" s="336" t="s">
        <v>30</v>
      </c>
      <c r="X15" s="334">
        <f t="shared" si="58"/>
        <v>0</v>
      </c>
      <c r="Y15" s="335">
        <f t="shared" si="19"/>
        <v>0</v>
      </c>
      <c r="Z15" s="336" t="s">
        <v>30</v>
      </c>
      <c r="AA15" s="334">
        <f t="shared" si="59"/>
        <v>0</v>
      </c>
      <c r="AB15" s="335">
        <f t="shared" si="20"/>
        <v>0</v>
      </c>
      <c r="AC15" s="336" t="s">
        <v>30</v>
      </c>
      <c r="AD15" s="334">
        <f t="shared" si="60"/>
        <v>0</v>
      </c>
      <c r="AE15" s="337">
        <f t="shared" si="21"/>
        <v>0</v>
      </c>
      <c r="AF15" s="333" t="s">
        <v>30</v>
      </c>
      <c r="AG15" s="334">
        <f t="shared" si="61"/>
        <v>0</v>
      </c>
      <c r="AH15" s="335">
        <f t="shared" si="22"/>
        <v>0</v>
      </c>
      <c r="AI15" s="336" t="s">
        <v>30</v>
      </c>
      <c r="AJ15" s="334">
        <f t="shared" si="62"/>
        <v>0</v>
      </c>
      <c r="AK15" s="335">
        <f t="shared" si="23"/>
        <v>0</v>
      </c>
      <c r="AL15" s="336" t="s">
        <v>30</v>
      </c>
      <c r="AM15" s="334">
        <f t="shared" si="63"/>
        <v>0</v>
      </c>
      <c r="AN15" s="335">
        <f t="shared" si="24"/>
        <v>0</v>
      </c>
      <c r="AO15" s="336" t="s">
        <v>30</v>
      </c>
      <c r="AP15" s="334">
        <f t="shared" si="64"/>
        <v>0</v>
      </c>
      <c r="AQ15" s="337">
        <f t="shared" si="25"/>
        <v>0</v>
      </c>
      <c r="AR15" s="333" t="s">
        <v>30</v>
      </c>
      <c r="AS15" s="334">
        <f t="shared" si="65"/>
        <v>0</v>
      </c>
      <c r="AT15" s="335">
        <f t="shared" si="26"/>
        <v>0</v>
      </c>
      <c r="AU15" s="336" t="s">
        <v>30</v>
      </c>
      <c r="AV15" s="334">
        <f t="shared" si="66"/>
        <v>0</v>
      </c>
      <c r="AW15" s="335">
        <f t="shared" si="27"/>
        <v>0</v>
      </c>
      <c r="AX15" s="336" t="s">
        <v>30</v>
      </c>
      <c r="AY15" s="334">
        <f t="shared" si="67"/>
        <v>0</v>
      </c>
      <c r="AZ15" s="335">
        <f t="shared" si="28"/>
        <v>0</v>
      </c>
      <c r="BA15" s="336" t="s">
        <v>30</v>
      </c>
      <c r="BB15" s="334">
        <f t="shared" si="68"/>
        <v>0</v>
      </c>
      <c r="BC15" s="337">
        <f t="shared" si="29"/>
        <v>0</v>
      </c>
      <c r="BD15" s="333" t="s">
        <v>30</v>
      </c>
      <c r="BE15" s="334">
        <f t="shared" si="69"/>
        <v>0</v>
      </c>
      <c r="BF15" s="335">
        <f t="shared" si="30"/>
        <v>0</v>
      </c>
      <c r="BG15" s="336">
        <v>2999.9585670000001</v>
      </c>
      <c r="BH15" s="334">
        <f t="shared" si="70"/>
        <v>0</v>
      </c>
      <c r="BI15" s="335">
        <f t="shared" si="31"/>
        <v>0</v>
      </c>
      <c r="BJ15" s="336">
        <v>2999.9585670000001</v>
      </c>
      <c r="BK15" s="334">
        <f t="shared" si="71"/>
        <v>0</v>
      </c>
      <c r="BL15" s="335">
        <f t="shared" si="32"/>
        <v>0</v>
      </c>
      <c r="BM15" s="725">
        <v>2999.9585670000001</v>
      </c>
      <c r="BN15" s="334">
        <f t="shared" si="72"/>
        <v>0</v>
      </c>
      <c r="BO15" s="337">
        <f t="shared" si="33"/>
        <v>0</v>
      </c>
      <c r="BP15" s="333">
        <v>2999.9585670000001</v>
      </c>
      <c r="BQ15" s="334">
        <f t="shared" si="73"/>
        <v>0</v>
      </c>
      <c r="BR15" s="335">
        <f t="shared" si="34"/>
        <v>0</v>
      </c>
    </row>
    <row r="16" spans="1:76" ht="16.25" customHeight="1" outlineLevel="1">
      <c r="A16" s="328"/>
      <c r="B16" s="329" t="s">
        <v>246</v>
      </c>
      <c r="C16" s="330" t="s">
        <v>137</v>
      </c>
      <c r="D16" s="331">
        <v>32154.494222000001</v>
      </c>
      <c r="E16" s="332">
        <v>32691.602007000001</v>
      </c>
      <c r="F16" s="332">
        <v>33534.755847</v>
      </c>
      <c r="G16" s="332">
        <v>46055.749744000001</v>
      </c>
      <c r="H16" s="333">
        <v>45972.961415999998</v>
      </c>
      <c r="I16" s="334">
        <f t="shared" si="10"/>
        <v>-1.7975676969798071E-3</v>
      </c>
      <c r="J16" s="335">
        <f t="shared" si="11"/>
        <v>0.42975227968429519</v>
      </c>
      <c r="K16" s="336">
        <v>50219.071837000003</v>
      </c>
      <c r="L16" s="334">
        <f t="shared" si="12"/>
        <v>9.2361037666853996E-2</v>
      </c>
      <c r="M16" s="335">
        <f t="shared" si="13"/>
        <v>0.53614594433906837</v>
      </c>
      <c r="N16" s="336">
        <v>50538.573380000002</v>
      </c>
      <c r="O16" s="334">
        <f t="shared" si="14"/>
        <v>6.3621554782420375E-3</v>
      </c>
      <c r="P16" s="335">
        <f t="shared" si="15"/>
        <v>0.50705058389507118</v>
      </c>
      <c r="Q16" s="336">
        <v>51077.691415000001</v>
      </c>
      <c r="R16" s="334">
        <f t="shared" si="16"/>
        <v>1.0667456537531539E-2</v>
      </c>
      <c r="S16" s="337">
        <f t="shared" si="17"/>
        <v>0.10904049329159471</v>
      </c>
      <c r="T16" s="333">
        <v>50882.404436999997</v>
      </c>
      <c r="U16" s="334">
        <f t="shared" si="57"/>
        <v>-3.823332116037137E-3</v>
      </c>
      <c r="V16" s="335">
        <f t="shared" si="18"/>
        <v>0.10678979273437372</v>
      </c>
      <c r="W16" s="336">
        <v>50627.866946000002</v>
      </c>
      <c r="X16" s="334">
        <f t="shared" si="58"/>
        <v>-5.0024658586084181E-3</v>
      </c>
      <c r="Y16" s="335">
        <f t="shared" si="19"/>
        <v>8.1402362498226299E-3</v>
      </c>
      <c r="Z16" s="336">
        <v>50347.802879000003</v>
      </c>
      <c r="AA16" s="334">
        <f t="shared" si="59"/>
        <v>-5.5318164460438357E-3</v>
      </c>
      <c r="AB16" s="335">
        <f t="shared" si="20"/>
        <v>-3.7747504181725455E-3</v>
      </c>
      <c r="AC16" s="336">
        <v>50098.618892999999</v>
      </c>
      <c r="AD16" s="334">
        <f t="shared" si="60"/>
        <v>-4.9492524350837064E-3</v>
      </c>
      <c r="AE16" s="337">
        <f t="shared" si="21"/>
        <v>-1.9168300188925125E-2</v>
      </c>
      <c r="AF16" s="333">
        <v>51293.336857000002</v>
      </c>
      <c r="AG16" s="334">
        <f t="shared" si="61"/>
        <v>2.3847323347409466E-2</v>
      </c>
      <c r="AH16" s="335">
        <f t="shared" si="22"/>
        <v>8.076120312058066E-3</v>
      </c>
      <c r="AI16" s="336">
        <v>66325.551731</v>
      </c>
      <c r="AJ16" s="334">
        <f t="shared" si="62"/>
        <v>0.29306369589305725</v>
      </c>
      <c r="AK16" s="335">
        <f t="shared" si="23"/>
        <v>0.31006016512098467</v>
      </c>
      <c r="AL16" s="336">
        <v>76457.837968000007</v>
      </c>
      <c r="AM16" s="334">
        <f t="shared" si="63"/>
        <v>0.15276595478759147</v>
      </c>
      <c r="AN16" s="335">
        <f t="shared" si="24"/>
        <v>0.51859333666952256</v>
      </c>
      <c r="AO16" s="336">
        <v>80704.632922999997</v>
      </c>
      <c r="AP16" s="334">
        <f t="shared" si="64"/>
        <v>5.5544272083359214E-2</v>
      </c>
      <c r="AQ16" s="337">
        <f t="shared" si="25"/>
        <v>0.61091532473914967</v>
      </c>
      <c r="AR16" s="333">
        <v>104563.798129</v>
      </c>
      <c r="AS16" s="334">
        <f t="shared" si="65"/>
        <v>0.29563563257593839</v>
      </c>
      <c r="AT16" s="335">
        <f t="shared" si="26"/>
        <v>1.0385454434464263</v>
      </c>
      <c r="AU16" s="336">
        <v>132475.06566600001</v>
      </c>
      <c r="AV16" s="334">
        <f t="shared" si="66"/>
        <v>0.26693050593443401</v>
      </c>
      <c r="AW16" s="335">
        <f t="shared" si="27"/>
        <v>0.99734585251979579</v>
      </c>
      <c r="AX16" s="336">
        <v>131988.20245899999</v>
      </c>
      <c r="AY16" s="334">
        <f t="shared" si="67"/>
        <v>-3.6751308976702424E-3</v>
      </c>
      <c r="AZ16" s="335">
        <f t="shared" si="28"/>
        <v>0.7262874018781591</v>
      </c>
      <c r="BA16" s="336">
        <v>104241.59458999999</v>
      </c>
      <c r="BB16" s="334">
        <f t="shared" si="68"/>
        <v>-0.21022036327541493</v>
      </c>
      <c r="BC16" s="337">
        <f t="shared" si="29"/>
        <v>0.29164325286574977</v>
      </c>
      <c r="BD16" s="333">
        <v>121179.001082</v>
      </c>
      <c r="BE16" s="334">
        <f t="shared" si="69"/>
        <v>0.16248222754666908</v>
      </c>
      <c r="BF16" s="335">
        <f t="shared" si="30"/>
        <v>0.15890014756829962</v>
      </c>
      <c r="BG16" s="336">
        <v>121940.52067899999</v>
      </c>
      <c r="BH16" s="334">
        <f t="shared" si="70"/>
        <v>6.2842537915019925E-3</v>
      </c>
      <c r="BI16" s="335">
        <f t="shared" si="31"/>
        <v>-7.9520964447453157E-2</v>
      </c>
      <c r="BJ16" s="336">
        <v>125210.86790700001</v>
      </c>
      <c r="BK16" s="334">
        <f t="shared" si="71"/>
        <v>2.6819200129618803E-2</v>
      </c>
      <c r="BL16" s="335">
        <f t="shared" si="32"/>
        <v>-5.1348032822139955E-2</v>
      </c>
      <c r="BM16" s="725">
        <v>138988.714882</v>
      </c>
      <c r="BN16" s="334">
        <f t="shared" si="72"/>
        <v>0.11003714937295572</v>
      </c>
      <c r="BO16" s="337">
        <f t="shared" si="33"/>
        <v>0.33333258598610627</v>
      </c>
      <c r="BP16" s="333">
        <v>143523.975228</v>
      </c>
      <c r="BQ16" s="334">
        <f t="shared" si="73"/>
        <v>3.2630421468752946E-2</v>
      </c>
      <c r="BR16" s="335">
        <f t="shared" si="34"/>
        <v>0.18439642138062751</v>
      </c>
    </row>
    <row r="17" spans="1:70" ht="16.25" customHeight="1" outlineLevel="1">
      <c r="A17" s="328"/>
      <c r="B17" s="329" t="s">
        <v>247</v>
      </c>
      <c r="C17" s="330" t="s">
        <v>138</v>
      </c>
      <c r="D17" s="331">
        <v>127.576116</v>
      </c>
      <c r="E17" s="332">
        <v>131.49525800000001</v>
      </c>
      <c r="F17" s="332">
        <v>136.045445</v>
      </c>
      <c r="G17" s="332">
        <v>152.95273399999999</v>
      </c>
      <c r="H17" s="333">
        <v>159.48610099999999</v>
      </c>
      <c r="I17" s="334">
        <f t="shared" si="10"/>
        <v>4.2714940943781921E-2</v>
      </c>
      <c r="J17" s="335">
        <f t="shared" si="11"/>
        <v>0.25012507043246246</v>
      </c>
      <c r="K17" s="336">
        <v>357.37920300000002</v>
      </c>
      <c r="L17" s="334">
        <f t="shared" si="12"/>
        <v>1.2408172295841631</v>
      </c>
      <c r="M17" s="335">
        <f t="shared" si="13"/>
        <v>1.7178105768650607</v>
      </c>
      <c r="N17" s="336">
        <v>414.13040599999999</v>
      </c>
      <c r="O17" s="334">
        <f t="shared" si="14"/>
        <v>0.15879828071584789</v>
      </c>
      <c r="P17" s="335">
        <f t="shared" si="15"/>
        <v>2.044059328851473</v>
      </c>
      <c r="Q17" s="336">
        <v>710.67403300000001</v>
      </c>
      <c r="R17" s="334">
        <f t="shared" si="16"/>
        <v>0.71606340105343547</v>
      </c>
      <c r="S17" s="337">
        <f t="shared" si="17"/>
        <v>3.6463637125963375</v>
      </c>
      <c r="T17" s="333">
        <v>710.36875799999996</v>
      </c>
      <c r="U17" s="334">
        <f t="shared" si="57"/>
        <v>-4.2955699212954279E-4</v>
      </c>
      <c r="V17" s="335">
        <f t="shared" si="18"/>
        <v>3.4541107566483173</v>
      </c>
      <c r="W17" s="336">
        <v>731.30753300000003</v>
      </c>
      <c r="X17" s="334">
        <f t="shared" si="58"/>
        <v>2.9475923264069115E-2</v>
      </c>
      <c r="Y17" s="335">
        <f t="shared" si="19"/>
        <v>1.0463069111494998</v>
      </c>
      <c r="Z17" s="336">
        <v>720.193533</v>
      </c>
      <c r="AA17" s="334">
        <f t="shared" si="59"/>
        <v>-1.5197436780676532E-2</v>
      </c>
      <c r="AB17" s="335">
        <f t="shared" si="20"/>
        <v>0.7390501218111476</v>
      </c>
      <c r="AC17" s="336">
        <v>821.86246900000003</v>
      </c>
      <c r="AD17" s="334">
        <f t="shared" si="60"/>
        <v>0.14116890994076736</v>
      </c>
      <c r="AE17" s="337">
        <f t="shared" si="21"/>
        <v>0.15645490173692611</v>
      </c>
      <c r="AF17" s="333">
        <v>807.05562099999997</v>
      </c>
      <c r="AG17" s="334">
        <f t="shared" si="61"/>
        <v>-1.8016211420404993E-2</v>
      </c>
      <c r="AH17" s="335">
        <f t="shared" si="22"/>
        <v>0.13610798885949893</v>
      </c>
      <c r="AI17" s="336">
        <v>826.21163799999999</v>
      </c>
      <c r="AJ17" s="334">
        <f t="shared" si="62"/>
        <v>2.3735683763981941E-2</v>
      </c>
      <c r="AK17" s="335">
        <f t="shared" si="23"/>
        <v>0.12977318120966208</v>
      </c>
      <c r="AL17" s="336">
        <v>1069.360572</v>
      </c>
      <c r="AM17" s="334">
        <f t="shared" si="63"/>
        <v>0.29429376544318298</v>
      </c>
      <c r="AN17" s="335">
        <f t="shared" si="24"/>
        <v>0.48482390218852478</v>
      </c>
      <c r="AO17" s="336">
        <v>1123.998104</v>
      </c>
      <c r="AP17" s="334">
        <f t="shared" si="64"/>
        <v>5.1093647391368346E-2</v>
      </c>
      <c r="AQ17" s="337">
        <f t="shared" si="25"/>
        <v>0.3676231077538108</v>
      </c>
      <c r="AR17" s="333">
        <v>1214.5768949999999</v>
      </c>
      <c r="AS17" s="334">
        <f t="shared" si="65"/>
        <v>8.0586248924846782E-2</v>
      </c>
      <c r="AT17" s="335">
        <f t="shared" si="26"/>
        <v>0.5049481886949152</v>
      </c>
      <c r="AU17" s="336">
        <v>1368.980671</v>
      </c>
      <c r="AV17" s="334">
        <f t="shared" si="66"/>
        <v>0.12712556663610841</v>
      </c>
      <c r="AW17" s="335">
        <f t="shared" si="27"/>
        <v>0.65693704619542048</v>
      </c>
      <c r="AX17" s="336">
        <v>1456.9951940000001</v>
      </c>
      <c r="AY17" s="334">
        <f t="shared" si="67"/>
        <v>6.4292012929377584E-2</v>
      </c>
      <c r="AZ17" s="335">
        <f t="shared" si="28"/>
        <v>0.36249197151061607</v>
      </c>
      <c r="BA17" s="336">
        <v>1478.3695740000001</v>
      </c>
      <c r="BB17" s="334">
        <f t="shared" si="68"/>
        <v>1.4670178795387345E-2</v>
      </c>
      <c r="BC17" s="337">
        <f t="shared" si="29"/>
        <v>0.31527764036157135</v>
      </c>
      <c r="BD17" s="333">
        <v>1644.948093</v>
      </c>
      <c r="BE17" s="334">
        <f t="shared" si="69"/>
        <v>0.1126771829788753</v>
      </c>
      <c r="BF17" s="335">
        <f t="shared" si="30"/>
        <v>0.354338370647171</v>
      </c>
      <c r="BG17" s="336">
        <v>1945.869254</v>
      </c>
      <c r="BH17" s="334">
        <f t="shared" si="70"/>
        <v>0.18293656941550673</v>
      </c>
      <c r="BI17" s="335">
        <f t="shared" si="31"/>
        <v>0.42140009367597564</v>
      </c>
      <c r="BJ17" s="336">
        <v>2336.794433</v>
      </c>
      <c r="BK17" s="334">
        <f t="shared" si="71"/>
        <v>0.20090002357373193</v>
      </c>
      <c r="BL17" s="335">
        <f t="shared" si="32"/>
        <v>0.60384498358201166</v>
      </c>
      <c r="BM17" s="725">
        <v>2822.2968580000002</v>
      </c>
      <c r="BN17" s="334">
        <f t="shared" si="72"/>
        <v>0.20776428518648404</v>
      </c>
      <c r="BO17" s="337">
        <f t="shared" si="33"/>
        <v>0.90906043227320921</v>
      </c>
      <c r="BP17" s="333">
        <v>4575.2375490000004</v>
      </c>
      <c r="BQ17" s="334">
        <f t="shared" si="73"/>
        <v>0.62110429171586468</v>
      </c>
      <c r="BR17" s="335">
        <f t="shared" si="34"/>
        <v>1.7813871869086393</v>
      </c>
    </row>
    <row r="18" spans="1:70" ht="16.25" customHeight="1" outlineLevel="1">
      <c r="A18" s="328"/>
      <c r="B18" s="329" t="s">
        <v>249</v>
      </c>
      <c r="C18" s="330" t="s">
        <v>434</v>
      </c>
      <c r="D18" s="331" t="s">
        <v>30</v>
      </c>
      <c r="E18" s="332" t="s">
        <v>30</v>
      </c>
      <c r="F18" s="332" t="s">
        <v>30</v>
      </c>
      <c r="G18" s="332" t="s">
        <v>30</v>
      </c>
      <c r="H18" s="333"/>
      <c r="I18" s="334">
        <f t="shared" si="10"/>
        <v>0</v>
      </c>
      <c r="J18" s="335">
        <f t="shared" si="11"/>
        <v>0</v>
      </c>
      <c r="K18" s="336" t="s">
        <v>225</v>
      </c>
      <c r="L18" s="334">
        <f t="shared" si="12"/>
        <v>0</v>
      </c>
      <c r="M18" s="335">
        <f t="shared" si="13"/>
        <v>0</v>
      </c>
      <c r="N18" s="336" t="s">
        <v>225</v>
      </c>
      <c r="O18" s="334">
        <f t="shared" si="14"/>
        <v>0</v>
      </c>
      <c r="P18" s="335">
        <f t="shared" si="15"/>
        <v>0</v>
      </c>
      <c r="Q18" s="336" t="s">
        <v>225</v>
      </c>
      <c r="R18" s="334">
        <f t="shared" si="16"/>
        <v>0</v>
      </c>
      <c r="S18" s="337">
        <f t="shared" si="17"/>
        <v>0</v>
      </c>
      <c r="T18" s="333">
        <v>0</v>
      </c>
      <c r="U18" s="334">
        <f t="shared" si="57"/>
        <v>0</v>
      </c>
      <c r="V18" s="335">
        <f t="shared" si="18"/>
        <v>0</v>
      </c>
      <c r="W18" s="336">
        <v>0</v>
      </c>
      <c r="X18" s="334">
        <f t="shared" si="58"/>
        <v>0</v>
      </c>
      <c r="Y18" s="335">
        <f t="shared" si="19"/>
        <v>0</v>
      </c>
      <c r="Z18" s="336">
        <v>0</v>
      </c>
      <c r="AA18" s="334">
        <f t="shared" si="59"/>
        <v>0</v>
      </c>
      <c r="AB18" s="335">
        <f t="shared" si="20"/>
        <v>0</v>
      </c>
      <c r="AC18" s="336">
        <v>0</v>
      </c>
      <c r="AD18" s="334">
        <f t="shared" si="60"/>
        <v>0</v>
      </c>
      <c r="AE18" s="337">
        <f t="shared" si="21"/>
        <v>0</v>
      </c>
      <c r="AF18" s="333">
        <v>0</v>
      </c>
      <c r="AG18" s="334">
        <f t="shared" si="61"/>
        <v>0</v>
      </c>
      <c r="AH18" s="335">
        <f t="shared" si="22"/>
        <v>0</v>
      </c>
      <c r="AI18" s="336">
        <v>0</v>
      </c>
      <c r="AJ18" s="334">
        <f t="shared" si="62"/>
        <v>0</v>
      </c>
      <c r="AK18" s="335">
        <f t="shared" si="23"/>
        <v>0</v>
      </c>
      <c r="AL18" s="336">
        <v>0</v>
      </c>
      <c r="AM18" s="334">
        <f t="shared" si="63"/>
        <v>0</v>
      </c>
      <c r="AN18" s="335">
        <f t="shared" si="24"/>
        <v>0</v>
      </c>
      <c r="AO18" s="336">
        <v>58418.164117</v>
      </c>
      <c r="AP18" s="334">
        <f t="shared" si="64"/>
        <v>0</v>
      </c>
      <c r="AQ18" s="337">
        <f t="shared" si="25"/>
        <v>0</v>
      </c>
      <c r="AR18" s="333">
        <v>103467.475659</v>
      </c>
      <c r="AS18" s="334">
        <f t="shared" si="65"/>
        <v>0.77115246983412833</v>
      </c>
      <c r="AT18" s="335">
        <f t="shared" si="26"/>
        <v>0</v>
      </c>
      <c r="AU18" s="336">
        <v>74917.254627999995</v>
      </c>
      <c r="AV18" s="334">
        <f t="shared" si="66"/>
        <v>-0.27593425710987274</v>
      </c>
      <c r="AW18" s="335">
        <f t="shared" si="27"/>
        <v>0</v>
      </c>
      <c r="AX18" s="336">
        <v>74762.030088</v>
      </c>
      <c r="AY18" s="334">
        <f t="shared" si="67"/>
        <v>-2.071946453066964E-3</v>
      </c>
      <c r="AZ18" s="335">
        <f t="shared" si="28"/>
        <v>0</v>
      </c>
      <c r="BA18" s="336">
        <v>74654.142443999997</v>
      </c>
      <c r="BB18" s="334">
        <f t="shared" si="68"/>
        <v>-1.4430807172172155E-3</v>
      </c>
      <c r="BC18" s="337">
        <f t="shared" si="29"/>
        <v>0.27792688408493205</v>
      </c>
      <c r="BD18" s="333">
        <v>57707.046391999997</v>
      </c>
      <c r="BE18" s="334">
        <f t="shared" si="69"/>
        <v>-0.22700811364503259</v>
      </c>
      <c r="BF18" s="335">
        <f t="shared" si="30"/>
        <v>-0.44226873203917372</v>
      </c>
      <c r="BG18" s="336">
        <v>57623.529424</v>
      </c>
      <c r="BH18" s="334">
        <f t="shared" si="70"/>
        <v>-1.4472577132551567E-3</v>
      </c>
      <c r="BI18" s="335">
        <f t="shared" si="31"/>
        <v>-0.23083767938202771</v>
      </c>
      <c r="BJ18" s="336">
        <v>54579.834546999999</v>
      </c>
      <c r="BK18" s="334">
        <f t="shared" si="71"/>
        <v>-5.2820347997155404E-2</v>
      </c>
      <c r="BL18" s="335">
        <f t="shared" si="32"/>
        <v>-0.26995248145675266</v>
      </c>
      <c r="BM18" s="725">
        <v>41087.737051999997</v>
      </c>
      <c r="BN18" s="334">
        <f t="shared" si="72"/>
        <v>-0.24719931100893378</v>
      </c>
      <c r="BO18" s="337">
        <f t="shared" si="33"/>
        <v>-0.44962549020208797</v>
      </c>
      <c r="BP18" s="333">
        <v>36270.455333999998</v>
      </c>
      <c r="BQ18" s="334">
        <f t="shared" si="73"/>
        <v>-0.11724378278373715</v>
      </c>
      <c r="BR18" s="335">
        <f t="shared" si="34"/>
        <v>-0.37147267791844185</v>
      </c>
    </row>
    <row r="19" spans="1:70" ht="16.25" customHeight="1" outlineLevel="1">
      <c r="A19" s="328"/>
      <c r="B19" s="329" t="s">
        <v>248</v>
      </c>
      <c r="C19" s="330" t="s">
        <v>139</v>
      </c>
      <c r="D19" s="331">
        <v>2653.0795600000001</v>
      </c>
      <c r="E19" s="332">
        <v>2513.35646</v>
      </c>
      <c r="F19" s="332">
        <v>2543.31068</v>
      </c>
      <c r="G19" s="332">
        <v>2067.170936</v>
      </c>
      <c r="H19" s="333">
        <v>2644.860952</v>
      </c>
      <c r="I19" s="334">
        <f t="shared" si="10"/>
        <v>0.27945923868194322</v>
      </c>
      <c r="J19" s="335">
        <f t="shared" si="11"/>
        <v>-3.0977616065158697E-3</v>
      </c>
      <c r="K19" s="336">
        <v>2442.6254170000002</v>
      </c>
      <c r="L19" s="334">
        <f t="shared" si="12"/>
        <v>-7.6463579246792812E-2</v>
      </c>
      <c r="M19" s="335">
        <f t="shared" si="13"/>
        <v>-2.8142065849266706E-2</v>
      </c>
      <c r="N19" s="336">
        <v>2444.850434</v>
      </c>
      <c r="O19" s="334">
        <f t="shared" si="14"/>
        <v>9.109120803028059E-4</v>
      </c>
      <c r="P19" s="335">
        <f t="shared" si="15"/>
        <v>-3.8713416640077991E-2</v>
      </c>
      <c r="Q19" s="336">
        <v>2926.1996300000001</v>
      </c>
      <c r="R19" s="334">
        <f t="shared" si="16"/>
        <v>0.19688288056642733</v>
      </c>
      <c r="S19" s="337">
        <f t="shared" si="17"/>
        <v>0.41555764888134061</v>
      </c>
      <c r="T19" s="333">
        <v>2927.6384499999999</v>
      </c>
      <c r="U19" s="334">
        <f t="shared" si="57"/>
        <v>4.9170261155406791E-4</v>
      </c>
      <c r="V19" s="335">
        <f t="shared" si="18"/>
        <v>0.10691582776257791</v>
      </c>
      <c r="W19" s="336">
        <v>2896.91426</v>
      </c>
      <c r="X19" s="334">
        <f t="shared" si="58"/>
        <v>-1.049453015620827E-2</v>
      </c>
      <c r="Y19" s="335">
        <f t="shared" si="19"/>
        <v>0.18598383519563599</v>
      </c>
      <c r="Z19" s="336">
        <v>3116.9389000000001</v>
      </c>
      <c r="AA19" s="334">
        <f t="shared" si="59"/>
        <v>7.5951381453726485E-2</v>
      </c>
      <c r="AB19" s="335">
        <f t="shared" si="20"/>
        <v>0.27489962439150184</v>
      </c>
      <c r="AC19" s="336">
        <v>1846.88456</v>
      </c>
      <c r="AD19" s="334">
        <f t="shared" si="60"/>
        <v>-0.4074684749194154</v>
      </c>
      <c r="AE19" s="337">
        <f t="shared" si="21"/>
        <v>-0.36884533062428149</v>
      </c>
      <c r="AF19" s="333">
        <v>2499.9438500000001</v>
      </c>
      <c r="AG19" s="334">
        <f t="shared" si="61"/>
        <v>0.3536004924964018</v>
      </c>
      <c r="AH19" s="335">
        <f t="shared" si="22"/>
        <v>-0.14608859915745398</v>
      </c>
      <c r="AI19" s="336">
        <v>2167.72424</v>
      </c>
      <c r="AJ19" s="334">
        <f t="shared" si="62"/>
        <v>-0.13289082872801328</v>
      </c>
      <c r="AK19" s="335">
        <f t="shared" si="23"/>
        <v>-0.25171266891412936</v>
      </c>
      <c r="AL19" s="336">
        <v>1754.4033300000001</v>
      </c>
      <c r="AM19" s="334">
        <f t="shared" si="63"/>
        <v>-0.19067042863348704</v>
      </c>
      <c r="AN19" s="335">
        <f t="shared" si="24"/>
        <v>-0.43713900519512905</v>
      </c>
      <c r="AO19" s="336">
        <v>1894.43886</v>
      </c>
      <c r="AP19" s="334">
        <f t="shared" si="64"/>
        <v>7.9819462038982714E-2</v>
      </c>
      <c r="AQ19" s="337">
        <f t="shared" si="25"/>
        <v>2.5748387868920197E-2</v>
      </c>
      <c r="AR19" s="333">
        <v>929.59821999999997</v>
      </c>
      <c r="AS19" s="334">
        <f t="shared" si="65"/>
        <v>-0.50930154589417576</v>
      </c>
      <c r="AT19" s="335">
        <f t="shared" si="26"/>
        <v>-0.62815236030201249</v>
      </c>
      <c r="AU19" s="336">
        <v>859.62824999999998</v>
      </c>
      <c r="AV19" s="334">
        <f t="shared" si="66"/>
        <v>-7.5269044727731882E-2</v>
      </c>
      <c r="AW19" s="335">
        <f t="shared" si="27"/>
        <v>-0.6034420641990883</v>
      </c>
      <c r="AX19" s="336">
        <v>1159.70426</v>
      </c>
      <c r="AY19" s="334">
        <f t="shared" si="67"/>
        <v>0.34907648742348796</v>
      </c>
      <c r="AZ19" s="335">
        <f t="shared" si="28"/>
        <v>-0.3389751146904173</v>
      </c>
      <c r="BA19" s="336">
        <v>1038.0038400000001</v>
      </c>
      <c r="BB19" s="334">
        <f t="shared" si="68"/>
        <v>-0.10494090967640313</v>
      </c>
      <c r="BC19" s="337">
        <f t="shared" si="29"/>
        <v>-0.45207846929406836</v>
      </c>
      <c r="BD19" s="333">
        <v>1248.08843</v>
      </c>
      <c r="BE19" s="334">
        <f t="shared" si="69"/>
        <v>0.20239288324790783</v>
      </c>
      <c r="BF19" s="335">
        <f t="shared" si="30"/>
        <v>0.34261060654784825</v>
      </c>
      <c r="BG19" s="336">
        <v>1919.326883</v>
      </c>
      <c r="BH19" s="334">
        <f t="shared" si="70"/>
        <v>0.53781321648819391</v>
      </c>
      <c r="BI19" s="335">
        <f t="shared" si="31"/>
        <v>1.232740586410463</v>
      </c>
      <c r="BJ19" s="336">
        <v>1646.073153</v>
      </c>
      <c r="BK19" s="334">
        <f t="shared" si="71"/>
        <v>-0.1423695632152514</v>
      </c>
      <c r="BL19" s="335">
        <f t="shared" si="32"/>
        <v>0.41939045132075314</v>
      </c>
      <c r="BM19" s="725">
        <v>1100.2748799999999</v>
      </c>
      <c r="BN19" s="334">
        <f t="shared" si="72"/>
        <v>-0.33157595214117441</v>
      </c>
      <c r="BO19" s="337">
        <f t="shared" si="33"/>
        <v>5.999114608285061E-2</v>
      </c>
      <c r="BP19" s="333">
        <v>429.00508100000002</v>
      </c>
      <c r="BQ19" s="334">
        <f t="shared" si="73"/>
        <v>-0.61009281516996916</v>
      </c>
      <c r="BR19" s="335">
        <f t="shared" si="34"/>
        <v>-0.65627028447014768</v>
      </c>
    </row>
    <row r="20" spans="1:70" ht="16.25" customHeight="1" outlineLevel="1">
      <c r="A20" s="328"/>
      <c r="B20" s="329" t="s">
        <v>250</v>
      </c>
      <c r="C20" s="330" t="s">
        <v>61</v>
      </c>
      <c r="D20" s="331" t="s">
        <v>30</v>
      </c>
      <c r="E20" s="332">
        <v>23.967948</v>
      </c>
      <c r="F20" s="332">
        <v>12.692591999999999</v>
      </c>
      <c r="G20" s="338" t="s">
        <v>30</v>
      </c>
      <c r="H20" s="333">
        <v>23.352440000000001</v>
      </c>
      <c r="I20" s="334">
        <f t="shared" si="10"/>
        <v>0</v>
      </c>
      <c r="J20" s="335">
        <f t="shared" si="11"/>
        <v>0</v>
      </c>
      <c r="K20" s="336">
        <v>203.22920400000001</v>
      </c>
      <c r="L20" s="334">
        <f t="shared" si="12"/>
        <v>7.7026967631647913</v>
      </c>
      <c r="M20" s="335">
        <f t="shared" si="13"/>
        <v>7.4792074815916667</v>
      </c>
      <c r="N20" s="336">
        <v>150.53615199999999</v>
      </c>
      <c r="O20" s="334">
        <f t="shared" si="14"/>
        <v>-0.2592789370960682</v>
      </c>
      <c r="P20" s="335">
        <f t="shared" si="15"/>
        <v>10.860158429420878</v>
      </c>
      <c r="Q20" s="336">
        <v>251.34474399999999</v>
      </c>
      <c r="R20" s="334">
        <f t="shared" si="16"/>
        <v>0.66966366989372772</v>
      </c>
      <c r="S20" s="337">
        <f t="shared" si="17"/>
        <v>0</v>
      </c>
      <c r="T20" s="333">
        <v>255.455896</v>
      </c>
      <c r="U20" s="334">
        <f t="shared" si="57"/>
        <v>1.635662610076305E-2</v>
      </c>
      <c r="V20" s="335">
        <f t="shared" si="18"/>
        <v>9.9391522256346647</v>
      </c>
      <c r="W20" s="336">
        <v>200.434134</v>
      </c>
      <c r="X20" s="334">
        <f t="shared" si="58"/>
        <v>-0.21538654171442573</v>
      </c>
      <c r="Y20" s="335">
        <f t="shared" si="19"/>
        <v>-1.3753289118821788E-2</v>
      </c>
      <c r="Z20" s="336">
        <v>258.95601299999998</v>
      </c>
      <c r="AA20" s="334">
        <f t="shared" si="59"/>
        <v>0.29197561229765379</v>
      </c>
      <c r="AB20" s="335">
        <f t="shared" si="20"/>
        <v>0.72022474043311546</v>
      </c>
      <c r="AC20" s="336">
        <v>384.94548200000003</v>
      </c>
      <c r="AD20" s="334">
        <f t="shared" si="60"/>
        <v>0.48652845531723576</v>
      </c>
      <c r="AE20" s="337">
        <f t="shared" si="21"/>
        <v>0.53154379070683899</v>
      </c>
      <c r="AF20" s="333">
        <v>683.58179099999995</v>
      </c>
      <c r="AG20" s="334">
        <f t="shared" si="61"/>
        <v>0.77578858036837506</v>
      </c>
      <c r="AH20" s="335">
        <f t="shared" si="22"/>
        <v>1.6759288069044995</v>
      </c>
      <c r="AI20" s="336">
        <v>664.17247899999995</v>
      </c>
      <c r="AJ20" s="334">
        <f t="shared" si="62"/>
        <v>-2.83935474226229E-2</v>
      </c>
      <c r="AK20" s="335">
        <f t="shared" si="23"/>
        <v>2.3136695120003861</v>
      </c>
      <c r="AL20" s="336">
        <v>670.99253099999999</v>
      </c>
      <c r="AM20" s="334">
        <f t="shared" si="63"/>
        <v>1.0268495331617E-2</v>
      </c>
      <c r="AN20" s="335">
        <f t="shared" si="24"/>
        <v>1.5911448173246319</v>
      </c>
      <c r="AO20" s="336">
        <v>800.74314800000002</v>
      </c>
      <c r="AP20" s="334">
        <f t="shared" si="64"/>
        <v>0.19337117926876002</v>
      </c>
      <c r="AQ20" s="337">
        <f t="shared" si="25"/>
        <v>1.0801468920734076</v>
      </c>
      <c r="AR20" s="333">
        <v>667.17363699999999</v>
      </c>
      <c r="AS20" s="334">
        <f t="shared" si="65"/>
        <v>-0.16680693594895435</v>
      </c>
      <c r="AT20" s="335">
        <f t="shared" si="26"/>
        <v>-2.4003205199478406E-2</v>
      </c>
      <c r="AU20" s="336">
        <v>744.25419899999997</v>
      </c>
      <c r="AV20" s="334">
        <f t="shared" si="66"/>
        <v>0.11553298530589262</v>
      </c>
      <c r="AW20" s="335">
        <f t="shared" si="27"/>
        <v>0.1205736800786652</v>
      </c>
      <c r="AX20" s="336">
        <v>986.79746599999999</v>
      </c>
      <c r="AY20" s="334">
        <f t="shared" si="67"/>
        <v>0.32588767026895882</v>
      </c>
      <c r="AZ20" s="335">
        <f t="shared" si="28"/>
        <v>0.47065342818249634</v>
      </c>
      <c r="BA20" s="336">
        <v>1090.6440809999999</v>
      </c>
      <c r="BB20" s="334">
        <f t="shared" si="68"/>
        <v>0.10523599682612073</v>
      </c>
      <c r="BC20" s="337">
        <f t="shared" si="29"/>
        <v>0.36203985475752076</v>
      </c>
      <c r="BD20" s="333">
        <v>1105.370535</v>
      </c>
      <c r="BE20" s="334">
        <f t="shared" si="69"/>
        <v>1.3502529612132941E-2</v>
      </c>
      <c r="BF20" s="335">
        <f t="shared" si="30"/>
        <v>0.65679588295842706</v>
      </c>
      <c r="BG20" s="336">
        <v>1475.1587919999999</v>
      </c>
      <c r="BH20" s="334">
        <f t="shared" si="70"/>
        <v>0.33453782717303926</v>
      </c>
      <c r="BI20" s="335">
        <f t="shared" si="31"/>
        <v>0.98206310959624155</v>
      </c>
      <c r="BJ20" s="336">
        <v>1417.4187850000001</v>
      </c>
      <c r="BK20" s="334">
        <f t="shared" si="71"/>
        <v>-3.9141553650449246E-2</v>
      </c>
      <c r="BL20" s="335">
        <f t="shared" si="32"/>
        <v>0.43638267611846504</v>
      </c>
      <c r="BM20" s="725">
        <v>1217.303762</v>
      </c>
      <c r="BN20" s="334">
        <f t="shared" si="72"/>
        <v>-0.14118270839764557</v>
      </c>
      <c r="BO20" s="337">
        <f t="shared" si="33"/>
        <v>0.11613291925984437</v>
      </c>
      <c r="BP20" s="333">
        <v>1018.943565</v>
      </c>
      <c r="BQ20" s="334">
        <f t="shared" si="73"/>
        <v>-0.16295045098201211</v>
      </c>
      <c r="BR20" s="335">
        <f t="shared" si="34"/>
        <v>-7.8188233957222297E-2</v>
      </c>
    </row>
    <row r="21" spans="1:70" ht="16.25" customHeight="1" outlineLevel="1">
      <c r="A21" s="328"/>
      <c r="B21" s="329" t="s">
        <v>251</v>
      </c>
      <c r="C21" s="330" t="s">
        <v>435</v>
      </c>
      <c r="D21" s="331">
        <v>474.29177600000003</v>
      </c>
      <c r="E21" s="332">
        <v>310.78884699999998</v>
      </c>
      <c r="F21" s="332">
        <v>313.317318</v>
      </c>
      <c r="G21" s="332">
        <v>385.551557</v>
      </c>
      <c r="H21" s="333">
        <v>381.530822</v>
      </c>
      <c r="I21" s="334">
        <f t="shared" si="10"/>
        <v>-1.0428527461503689E-2</v>
      </c>
      <c r="J21" s="335">
        <f t="shared" si="11"/>
        <v>-0.19557782507280919</v>
      </c>
      <c r="K21" s="336">
        <v>464.77919100000003</v>
      </c>
      <c r="L21" s="334">
        <f t="shared" si="12"/>
        <v>0.21819565864589574</v>
      </c>
      <c r="M21" s="335">
        <f t="shared" si="13"/>
        <v>0.49548220757098171</v>
      </c>
      <c r="N21" s="336">
        <v>538.01268500000003</v>
      </c>
      <c r="O21" s="334">
        <f t="shared" si="14"/>
        <v>0.15756620653010267</v>
      </c>
      <c r="P21" s="335">
        <f t="shared" si="15"/>
        <v>0.7171495289002825</v>
      </c>
      <c r="Q21" s="336">
        <v>611.72805200000005</v>
      </c>
      <c r="R21" s="334">
        <f t="shared" si="16"/>
        <v>0.13701418025115886</v>
      </c>
      <c r="S21" s="337">
        <f t="shared" si="17"/>
        <v>0.58663099887312886</v>
      </c>
      <c r="T21" s="333">
        <v>609.74727299999995</v>
      </c>
      <c r="U21" s="334">
        <f t="shared" si="57"/>
        <v>-3.2380058320427008E-3</v>
      </c>
      <c r="V21" s="335">
        <f t="shared" si="18"/>
        <v>0.59815993319669447</v>
      </c>
      <c r="W21" s="336">
        <v>609.34306300000003</v>
      </c>
      <c r="X21" s="334">
        <f t="shared" si="58"/>
        <v>-6.629139938768569E-4</v>
      </c>
      <c r="Y21" s="335">
        <f t="shared" si="19"/>
        <v>0.31103774609392953</v>
      </c>
      <c r="Z21" s="336">
        <v>608.51300000000003</v>
      </c>
      <c r="AA21" s="334">
        <f t="shared" si="59"/>
        <v>-1.3622260601660052E-3</v>
      </c>
      <c r="AB21" s="335">
        <f t="shared" si="20"/>
        <v>0.13103838806328505</v>
      </c>
      <c r="AC21" s="336">
        <v>1085.6728989999999</v>
      </c>
      <c r="AD21" s="334">
        <f t="shared" si="60"/>
        <v>0.78414084662118944</v>
      </c>
      <c r="AE21" s="337">
        <f t="shared" si="21"/>
        <v>0.77476395834794887</v>
      </c>
      <c r="AF21" s="333">
        <v>1080.786724</v>
      </c>
      <c r="AG21" s="334">
        <f t="shared" si="61"/>
        <v>-4.5005959018600272E-3</v>
      </c>
      <c r="AH21" s="335">
        <f t="shared" si="22"/>
        <v>0.77251587970611579</v>
      </c>
      <c r="AI21" s="336">
        <v>1079.931556</v>
      </c>
      <c r="AJ21" s="334">
        <f t="shared" si="62"/>
        <v>-7.9124584065493053E-4</v>
      </c>
      <c r="AK21" s="335">
        <f t="shared" si="23"/>
        <v>0.77228825857659755</v>
      </c>
      <c r="AL21" s="336">
        <v>1073.201781</v>
      </c>
      <c r="AM21" s="334">
        <f t="shared" si="63"/>
        <v>-6.2316680743422781E-3</v>
      </c>
      <c r="AN21" s="335">
        <f t="shared" si="24"/>
        <v>0.76364643154706635</v>
      </c>
      <c r="AO21" s="336">
        <v>0</v>
      </c>
      <c r="AP21" s="334">
        <f t="shared" si="64"/>
        <v>-1</v>
      </c>
      <c r="AQ21" s="337">
        <f t="shared" si="25"/>
        <v>-1</v>
      </c>
      <c r="AR21" s="333">
        <v>0</v>
      </c>
      <c r="AS21" s="334">
        <f t="shared" si="65"/>
        <v>0</v>
      </c>
      <c r="AT21" s="335">
        <f t="shared" si="26"/>
        <v>-1</v>
      </c>
      <c r="AU21" s="336">
        <v>0</v>
      </c>
      <c r="AV21" s="334">
        <f t="shared" si="66"/>
        <v>0</v>
      </c>
      <c r="AW21" s="335">
        <f t="shared" si="27"/>
        <v>-1</v>
      </c>
      <c r="AX21" s="336" t="s">
        <v>30</v>
      </c>
      <c r="AY21" s="334">
        <f t="shared" si="67"/>
        <v>0</v>
      </c>
      <c r="AZ21" s="335">
        <f t="shared" si="28"/>
        <v>0</v>
      </c>
      <c r="BA21" s="336">
        <v>788.00773700000002</v>
      </c>
      <c r="BB21" s="334">
        <f t="shared" si="68"/>
        <v>0</v>
      </c>
      <c r="BC21" s="337">
        <f t="shared" si="29"/>
        <v>0</v>
      </c>
      <c r="BD21" s="333">
        <v>797.83571099999995</v>
      </c>
      <c r="BE21" s="334">
        <f t="shared" si="69"/>
        <v>1.2471925767398861E-2</v>
      </c>
      <c r="BF21" s="335">
        <f t="shared" si="30"/>
        <v>0</v>
      </c>
      <c r="BG21" s="336">
        <v>217.46075999999999</v>
      </c>
      <c r="BH21" s="334">
        <f t="shared" si="70"/>
        <v>-0.727436667722686</v>
      </c>
      <c r="BI21" s="335">
        <f t="shared" si="31"/>
        <v>0</v>
      </c>
      <c r="BJ21" s="336">
        <v>217.46075999999999</v>
      </c>
      <c r="BK21" s="334">
        <f t="shared" si="71"/>
        <v>0</v>
      </c>
      <c r="BL21" s="335">
        <f t="shared" si="32"/>
        <v>0</v>
      </c>
      <c r="BM21" s="725">
        <v>1381.8306829999999</v>
      </c>
      <c r="BN21" s="334">
        <f t="shared" si="72"/>
        <v>5.3543909393124531</v>
      </c>
      <c r="BO21" s="337">
        <f t="shared" si="33"/>
        <v>0.75357501978435515</v>
      </c>
      <c r="BP21" s="333">
        <v>1381.8306829999999</v>
      </c>
      <c r="BQ21" s="334">
        <f t="shared" si="73"/>
        <v>0</v>
      </c>
      <c r="BR21" s="335">
        <f t="shared" si="34"/>
        <v>0.73197396901177325</v>
      </c>
    </row>
    <row r="22" spans="1:70" s="297" customFormat="1" ht="16.25" customHeight="1">
      <c r="A22" s="307" t="s">
        <v>62</v>
      </c>
      <c r="B22" s="308"/>
      <c r="C22" s="309" t="s">
        <v>410</v>
      </c>
      <c r="D22" s="310">
        <f t="shared" ref="D22" si="74">D23+D31</f>
        <v>28686.775132999999</v>
      </c>
      <c r="E22" s="311">
        <f t="shared" ref="E22" si="75">E23+E31</f>
        <v>25552.107796</v>
      </c>
      <c r="F22" s="311">
        <f t="shared" ref="F22" si="76">F23+F31</f>
        <v>21164.073850000001</v>
      </c>
      <c r="G22" s="311">
        <f t="shared" ref="G22" si="77">G23+G31</f>
        <v>24634.180260000001</v>
      </c>
      <c r="H22" s="312">
        <f t="shared" ref="H22:N22" si="78">H23+H31</f>
        <v>26762.678683999999</v>
      </c>
      <c r="I22" s="313">
        <f t="shared" si="10"/>
        <v>8.6404272500034018E-2</v>
      </c>
      <c r="J22" s="314">
        <f t="shared" si="11"/>
        <v>-6.7072594952877984E-2</v>
      </c>
      <c r="K22" s="315">
        <f t="shared" si="78"/>
        <v>23525.187862999999</v>
      </c>
      <c r="L22" s="313">
        <f t="shared" si="12"/>
        <v>-0.12097035798346767</v>
      </c>
      <c r="M22" s="314">
        <f t="shared" si="13"/>
        <v>-7.9324960163063341E-2</v>
      </c>
      <c r="N22" s="315">
        <f t="shared" si="78"/>
        <v>25328.675691</v>
      </c>
      <c r="O22" s="313">
        <f t="shared" si="14"/>
        <v>7.6661994731038741E-2</v>
      </c>
      <c r="P22" s="314">
        <f t="shared" si="15"/>
        <v>0.19677694712825811</v>
      </c>
      <c r="Q22" s="315">
        <f>Q23+Q31</f>
        <v>25740.865728999997</v>
      </c>
      <c r="R22" s="313">
        <f t="shared" si="16"/>
        <v>1.6273651375561693E-2</v>
      </c>
      <c r="S22" s="316">
        <f t="shared" si="17"/>
        <v>4.4924793815728892E-2</v>
      </c>
      <c r="T22" s="312">
        <f>T23+T31</f>
        <v>28209.630053000004</v>
      </c>
      <c r="U22" s="313">
        <f>IFERROR(T22/Q22-1,0)</f>
        <v>9.5908364154926762E-2</v>
      </c>
      <c r="V22" s="314">
        <f t="shared" si="18"/>
        <v>5.4066014321094924E-2</v>
      </c>
      <c r="W22" s="315">
        <f>W23+W31</f>
        <v>21376.540517000001</v>
      </c>
      <c r="X22" s="313">
        <f>IFERROR(W22/T22-1,0)</f>
        <v>-0.24222542171457251</v>
      </c>
      <c r="Y22" s="314">
        <f t="shared" si="19"/>
        <v>-9.1333908086632221E-2</v>
      </c>
      <c r="Z22" s="315">
        <f>Z23+Z31</f>
        <v>13144.883176000001</v>
      </c>
      <c r="AA22" s="313">
        <f>IFERROR(Z22/W22-1,0)</f>
        <v>-0.38507902316811538</v>
      </c>
      <c r="AB22" s="314">
        <f t="shared" si="20"/>
        <v>-0.48102761722079479</v>
      </c>
      <c r="AC22" s="315">
        <f>AC23+AC31</f>
        <v>13769.236723</v>
      </c>
      <c r="AD22" s="313">
        <f>IFERROR(AC22/Z22-1,0)</f>
        <v>4.7497839169841072E-2</v>
      </c>
      <c r="AE22" s="316">
        <f t="shared" si="21"/>
        <v>-0.46508260957643721</v>
      </c>
      <c r="AF22" s="312">
        <f>AF23+AF31</f>
        <v>19288.219024999999</v>
      </c>
      <c r="AG22" s="313">
        <f>IFERROR(AF22/AC22-1,0)</f>
        <v>0.40081977040754513</v>
      </c>
      <c r="AH22" s="314">
        <f t="shared" si="22"/>
        <v>-0.31625409518800984</v>
      </c>
      <c r="AI22" s="315">
        <f>AI23+AI31</f>
        <v>17514.066761000002</v>
      </c>
      <c r="AJ22" s="313">
        <f>IFERROR(AI22/AF22-1,0)</f>
        <v>-9.1981134271674758E-2</v>
      </c>
      <c r="AK22" s="314">
        <f t="shared" si="23"/>
        <v>-0.18068750427265401</v>
      </c>
      <c r="AL22" s="315">
        <f>AL23+AL31</f>
        <v>19602.026471000001</v>
      </c>
      <c r="AM22" s="313">
        <f>IFERROR(AL22/AI22-1,0)</f>
        <v>0.11921615570459232</v>
      </c>
      <c r="AN22" s="314">
        <f t="shared" si="24"/>
        <v>0.49122865593735265</v>
      </c>
      <c r="AO22" s="315">
        <f>AO23+AO31</f>
        <v>52634.773983999999</v>
      </c>
      <c r="AP22" s="313">
        <f>IFERROR(AO22/AL22-1,0)</f>
        <v>1.6851700288166596</v>
      </c>
      <c r="AQ22" s="316">
        <f t="shared" si="25"/>
        <v>2.8226355638202794</v>
      </c>
      <c r="AR22" s="312">
        <f>AR23+AR31</f>
        <v>131659.39084800001</v>
      </c>
      <c r="AS22" s="313">
        <f>IFERROR(AR22/AO22-1,0)</f>
        <v>1.5013765783058561</v>
      </c>
      <c r="AT22" s="314">
        <f t="shared" si="26"/>
        <v>5.825896713291808</v>
      </c>
      <c r="AU22" s="315">
        <f>AU23+AU31</f>
        <v>125937.03655</v>
      </c>
      <c r="AV22" s="313">
        <f>IFERROR(AU22/AR22-1,0)</f>
        <v>-4.3463320475228606E-2</v>
      </c>
      <c r="AW22" s="314">
        <f t="shared" si="27"/>
        <v>6.19062215923684</v>
      </c>
      <c r="AX22" s="315">
        <f>AX23+AX31</f>
        <v>132548.07626100001</v>
      </c>
      <c r="AY22" s="313">
        <f>IFERROR(AX22/AU22-1,0)</f>
        <v>5.2494801307916061E-2</v>
      </c>
      <c r="AZ22" s="314">
        <f t="shared" si="28"/>
        <v>5.7619578239574762</v>
      </c>
      <c r="BA22" s="315">
        <f>BA23+BA31</f>
        <v>101857.251139</v>
      </c>
      <c r="BB22" s="313">
        <f>IFERROR(BA22/AX22-1,0)</f>
        <v>-0.23154485517818302</v>
      </c>
      <c r="BC22" s="316">
        <f t="shared" si="29"/>
        <v>0.93517029578131616</v>
      </c>
      <c r="BD22" s="312">
        <f>BD23+BD31</f>
        <v>111471.354148</v>
      </c>
      <c r="BE22" s="313">
        <f>IFERROR(BD22/BA22-1,0)</f>
        <v>9.4388007741148083E-2</v>
      </c>
      <c r="BF22" s="314">
        <f t="shared" si="30"/>
        <v>-0.1533353342285092</v>
      </c>
      <c r="BG22" s="315">
        <f>BG23+BG31</f>
        <v>99556.264697999999</v>
      </c>
      <c r="BH22" s="313">
        <f>IFERROR(BG22/BD22-1,0)</f>
        <v>-0.10688925007747185</v>
      </c>
      <c r="BI22" s="314">
        <f t="shared" si="31"/>
        <v>-0.20947588235114778</v>
      </c>
      <c r="BJ22" s="315">
        <f>BJ23+BJ31</f>
        <v>91940.687735</v>
      </c>
      <c r="BK22" s="313">
        <f>IFERROR(BJ22/BG22-1,0)</f>
        <v>-7.6495205862750604E-2</v>
      </c>
      <c r="BL22" s="314">
        <f t="shared" si="32"/>
        <v>-0.30635969733759183</v>
      </c>
      <c r="BM22" s="716">
        <f>BM23+BM31</f>
        <v>91942.522090999992</v>
      </c>
      <c r="BN22" s="313">
        <f>IFERROR(BM22/BJ22-1,0)</f>
        <v>1.9951514886207278E-5</v>
      </c>
      <c r="BO22" s="316">
        <f t="shared" si="33"/>
        <v>-9.7339452391757786E-2</v>
      </c>
      <c r="BP22" s="312">
        <f>BP23+BP31</f>
        <v>105627.39580699999</v>
      </c>
      <c r="BQ22" s="313">
        <f>IFERROR(BP22/BM22-1,0)</f>
        <v>0.14884161761905346</v>
      </c>
      <c r="BR22" s="314">
        <f t="shared" si="34"/>
        <v>-5.2425651286526986E-2</v>
      </c>
    </row>
    <row r="23" spans="1:70" s="327" customFormat="1" ht="16.25" customHeight="1">
      <c r="A23" s="317" t="s">
        <v>63</v>
      </c>
      <c r="B23" s="318"/>
      <c r="C23" s="319" t="s">
        <v>64</v>
      </c>
      <c r="D23" s="320">
        <f t="shared" ref="D23" si="79">SUM(D24:D30)</f>
        <v>15629.550952</v>
      </c>
      <c r="E23" s="321">
        <f t="shared" ref="E23" si="80">SUM(E24:E30)</f>
        <v>14544.107796</v>
      </c>
      <c r="F23" s="321">
        <f t="shared" ref="F23" si="81">SUM(F24:F30)</f>
        <v>10756.073849999999</v>
      </c>
      <c r="G23" s="321">
        <f t="shared" ref="G23" si="82">SUM(G24:G30)</f>
        <v>14824.976246999999</v>
      </c>
      <c r="H23" s="322">
        <f t="shared" ref="H23:N23" si="83">SUM(H24:H30)</f>
        <v>17327.439812999997</v>
      </c>
      <c r="I23" s="323">
        <f t="shared" si="10"/>
        <v>0.16880051099619142</v>
      </c>
      <c r="J23" s="324">
        <f t="shared" si="11"/>
        <v>0.10863324648381734</v>
      </c>
      <c r="K23" s="325">
        <f t="shared" si="83"/>
        <v>14811.451136</v>
      </c>
      <c r="L23" s="323">
        <f t="shared" si="12"/>
        <v>-0.14520256334189452</v>
      </c>
      <c r="M23" s="324">
        <f t="shared" si="13"/>
        <v>1.8381556555399303E-2</v>
      </c>
      <c r="N23" s="325">
        <f t="shared" si="83"/>
        <v>25087.843038999999</v>
      </c>
      <c r="O23" s="323">
        <f t="shared" si="14"/>
        <v>0.69381398275167627</v>
      </c>
      <c r="P23" s="324">
        <f t="shared" si="15"/>
        <v>1.3324349933688864</v>
      </c>
      <c r="Q23" s="325">
        <f>SUM(Q24:Q30)</f>
        <v>25487.018111999998</v>
      </c>
      <c r="R23" s="323">
        <f t="shared" si="16"/>
        <v>1.5911095759785665E-2</v>
      </c>
      <c r="S23" s="326">
        <f t="shared" si="17"/>
        <v>0.71919453275060619</v>
      </c>
      <c r="T23" s="322">
        <f>SUM(T24:T30)</f>
        <v>27963.029330000005</v>
      </c>
      <c r="U23" s="323">
        <f>IFERROR(T23/Q23-1,0)</f>
        <v>9.7147936534569768E-2</v>
      </c>
      <c r="V23" s="324">
        <f t="shared" si="18"/>
        <v>0.61380040166237393</v>
      </c>
      <c r="W23" s="325">
        <f>SUM(W24:W30)</f>
        <v>21165.697470000003</v>
      </c>
      <c r="X23" s="323">
        <f>IFERROR(W23/T23-1,0)</f>
        <v>-0.24308281408937038</v>
      </c>
      <c r="Y23" s="324">
        <f t="shared" si="19"/>
        <v>0.42900903332528162</v>
      </c>
      <c r="Z23" s="325">
        <f>SUM(Z24:Z30)</f>
        <v>12930.955371000002</v>
      </c>
      <c r="AA23" s="323">
        <f>IFERROR(Z23/W23-1,0)</f>
        <v>-0.38906074844317429</v>
      </c>
      <c r="AB23" s="324">
        <f t="shared" si="20"/>
        <v>-0.48457285264028704</v>
      </c>
      <c r="AC23" s="325">
        <f>SUM(AC24:AC30)</f>
        <v>13449.682548999999</v>
      </c>
      <c r="AD23" s="323">
        <f>IFERROR(AC23/Z23-1,0)</f>
        <v>4.0115147188840794E-2</v>
      </c>
      <c r="AE23" s="326">
        <f t="shared" si="21"/>
        <v>-0.47229281629193354</v>
      </c>
      <c r="AF23" s="322">
        <f>SUM(AF24:AF30)</f>
        <v>18821.180475999998</v>
      </c>
      <c r="AG23" s="323">
        <f>IFERROR(AF23/AC23-1,0)</f>
        <v>0.39937730183820408</v>
      </c>
      <c r="AH23" s="324">
        <f t="shared" si="22"/>
        <v>-0.32692626918615775</v>
      </c>
      <c r="AI23" s="325">
        <f>SUM(AI24:AI30)</f>
        <v>17084.193186</v>
      </c>
      <c r="AJ23" s="323">
        <f>IFERROR(AI23/AF23-1,0)</f>
        <v>-9.2288966264094441E-2</v>
      </c>
      <c r="AK23" s="324">
        <f t="shared" si="23"/>
        <v>-0.19283580377094001</v>
      </c>
      <c r="AL23" s="325">
        <f>SUM(AL24:AL30)</f>
        <v>19161.16633</v>
      </c>
      <c r="AM23" s="323">
        <f>IFERROR(AL23/AI23-1,0)</f>
        <v>0.12157279664233833</v>
      </c>
      <c r="AN23" s="324">
        <f t="shared" si="24"/>
        <v>0.48180592850644044</v>
      </c>
      <c r="AO23" s="325">
        <f>SUM(AO24:AO30)</f>
        <v>16793.038427</v>
      </c>
      <c r="AP23" s="323">
        <f>IFERROR(AO23/AL23-1,0)</f>
        <v>-0.12358996640472253</v>
      </c>
      <c r="AQ23" s="326">
        <f t="shared" si="25"/>
        <v>0.24858251232469297</v>
      </c>
      <c r="AR23" s="322">
        <f>SUM(AR24:AR30)</f>
        <v>28639.066834999998</v>
      </c>
      <c r="AS23" s="323">
        <f>IFERROR(AR23/AO23-1,0)</f>
        <v>0.70541304716803643</v>
      </c>
      <c r="AT23" s="324">
        <f t="shared" si="26"/>
        <v>0.52164030686169593</v>
      </c>
      <c r="AU23" s="325">
        <f>SUM(AU24:AU30)</f>
        <v>23830.713971999998</v>
      </c>
      <c r="AV23" s="323">
        <f>IFERROR(AU23/AR23-1,0)</f>
        <v>-0.1678948860555638</v>
      </c>
      <c r="AW23" s="324">
        <f t="shared" si="27"/>
        <v>0.39489841355391464</v>
      </c>
      <c r="AX23" s="325">
        <f>SUM(AX24:AX30)</f>
        <v>30950.188412999996</v>
      </c>
      <c r="AY23" s="323">
        <f>IFERROR(AX23/AU23-1,0)</f>
        <v>0.29875204114174081</v>
      </c>
      <c r="AZ23" s="324">
        <f t="shared" si="28"/>
        <v>0.61525597554791411</v>
      </c>
      <c r="BA23" s="325">
        <f>SUM(BA24:BA30)</f>
        <v>36225.225301999999</v>
      </c>
      <c r="BB23" s="323">
        <f>IFERROR(BA23/AX23-1,0)</f>
        <v>0.17043634173110012</v>
      </c>
      <c r="BC23" s="326">
        <f t="shared" si="29"/>
        <v>1.1571572922596753</v>
      </c>
      <c r="BD23" s="322">
        <f>SUM(BD24:BD30)</f>
        <v>46341.958490999998</v>
      </c>
      <c r="BE23" s="323">
        <f>IFERROR(BD23/BA23-1,0)</f>
        <v>0.27927316130291824</v>
      </c>
      <c r="BF23" s="324">
        <f t="shared" si="30"/>
        <v>0.61813786594349418</v>
      </c>
      <c r="BG23" s="325">
        <f>SUM(BG24:BG30)</f>
        <v>34842.197817</v>
      </c>
      <c r="BH23" s="323">
        <f>IFERROR(BG23/BD23-1,0)</f>
        <v>-0.24815007929009625</v>
      </c>
      <c r="BI23" s="324">
        <f t="shared" si="31"/>
        <v>0.46207108431321009</v>
      </c>
      <c r="BJ23" s="325">
        <f>SUM(BJ24:BJ30)</f>
        <v>28294.889489999998</v>
      </c>
      <c r="BK23" s="323">
        <f>IFERROR(BJ23/BG23-1,0)</f>
        <v>-0.18791318393254397</v>
      </c>
      <c r="BL23" s="324">
        <f t="shared" si="32"/>
        <v>-8.5792657788302695E-2</v>
      </c>
      <c r="BM23" s="721">
        <f>SUM(BM24:BM30)</f>
        <v>29246.386637999996</v>
      </c>
      <c r="BN23" s="323">
        <f>IFERROR(BM23/BJ23-1,0)</f>
        <v>3.3627879986464659E-2</v>
      </c>
      <c r="BO23" s="326">
        <f t="shared" si="33"/>
        <v>-0.19265135291276436</v>
      </c>
      <c r="BP23" s="322">
        <f>SUM(BP24:BP30)</f>
        <v>105042.69976599999</v>
      </c>
      <c r="BQ23" s="323">
        <f>IFERROR(BP23/BM23-1,0)</f>
        <v>2.5916471004153867</v>
      </c>
      <c r="BR23" s="324">
        <f t="shared" si="34"/>
        <v>1.2666866741594482</v>
      </c>
    </row>
    <row r="24" spans="1:70" ht="16.25" customHeight="1" outlineLevel="1">
      <c r="A24" s="328"/>
      <c r="B24" s="329" t="s">
        <v>252</v>
      </c>
      <c r="C24" s="330" t="s">
        <v>436</v>
      </c>
      <c r="D24" s="331">
        <v>1229.8182979999999</v>
      </c>
      <c r="E24" s="332">
        <v>941.60597700000005</v>
      </c>
      <c r="F24" s="332">
        <v>836.10448899999994</v>
      </c>
      <c r="G24" s="332">
        <v>849.05637200000001</v>
      </c>
      <c r="H24" s="333">
        <v>1253.663935</v>
      </c>
      <c r="I24" s="334">
        <f t="shared" si="10"/>
        <v>0.47653792650648641</v>
      </c>
      <c r="J24" s="335">
        <f t="shared" si="11"/>
        <v>1.9389561074818262E-2</v>
      </c>
      <c r="K24" s="336">
        <v>994.892383</v>
      </c>
      <c r="L24" s="334">
        <f t="shared" si="12"/>
        <v>-0.20641221684342381</v>
      </c>
      <c r="M24" s="335">
        <f t="shared" si="13"/>
        <v>5.6590981048965761E-2</v>
      </c>
      <c r="N24" s="336">
        <v>1049.041506</v>
      </c>
      <c r="O24" s="334">
        <f t="shared" si="14"/>
        <v>5.4427115862238917E-2</v>
      </c>
      <c r="P24" s="335">
        <f t="shared" si="15"/>
        <v>0.25467751913959646</v>
      </c>
      <c r="Q24" s="336">
        <v>705.81276700000001</v>
      </c>
      <c r="R24" s="334">
        <f t="shared" si="16"/>
        <v>-0.32718318296931148</v>
      </c>
      <c r="S24" s="337">
        <f t="shared" si="17"/>
        <v>-0.168709180831635</v>
      </c>
      <c r="T24" s="333">
        <v>942.07138499999996</v>
      </c>
      <c r="U24" s="334">
        <f t="shared" ref="U24:U30" si="84">(IFERROR(T24/Q24-1,0))</f>
        <v>0.33473270681146516</v>
      </c>
      <c r="V24" s="335">
        <f t="shared" si="18"/>
        <v>-0.24854551630696786</v>
      </c>
      <c r="W24" s="336">
        <v>489.10928000000001</v>
      </c>
      <c r="X24" s="334">
        <f t="shared" ref="X24:X30" si="85">(IFERROR(W24/T24-1,0))</f>
        <v>-0.48081505522004575</v>
      </c>
      <c r="Y24" s="335">
        <f t="shared" si="19"/>
        <v>-0.50837971185874475</v>
      </c>
      <c r="Z24" s="336">
        <v>679.10591199999999</v>
      </c>
      <c r="AA24" s="334">
        <f t="shared" ref="AA24:AA30" si="86">(IFERROR(Z24/W24-1,0))</f>
        <v>0.38845435932027295</v>
      </c>
      <c r="AB24" s="335">
        <f t="shared" si="20"/>
        <v>-0.35264152265105897</v>
      </c>
      <c r="AC24" s="336">
        <v>840.32986200000005</v>
      </c>
      <c r="AD24" s="334">
        <f t="shared" ref="AD24:AD30" si="87">(IFERROR(AC24/Z24-1,0))</f>
        <v>0.23740619416077191</v>
      </c>
      <c r="AE24" s="337">
        <f t="shared" si="21"/>
        <v>0.19058467243622412</v>
      </c>
      <c r="AF24" s="333">
        <v>1915.8370050000001</v>
      </c>
      <c r="AG24" s="334">
        <f t="shared" ref="AG24:AG30" si="88">(IFERROR(AF24/AC24-1,0))</f>
        <v>1.2798630533494002</v>
      </c>
      <c r="AH24" s="335">
        <f t="shared" si="22"/>
        <v>1.0336431352280169</v>
      </c>
      <c r="AI24" s="336">
        <v>1966.1580779999999</v>
      </c>
      <c r="AJ24" s="334">
        <f t="shared" ref="AJ24:AJ30" si="89">(IFERROR(AI24/AF24-1,0))</f>
        <v>2.6265842484862079E-2</v>
      </c>
      <c r="AK24" s="335">
        <f t="shared" si="23"/>
        <v>3.0198748181592459</v>
      </c>
      <c r="AL24" s="336">
        <v>1918.8454369999999</v>
      </c>
      <c r="AM24" s="334">
        <f t="shared" ref="AM24:AM30" si="90">(IFERROR(AL24/AI24-1,0))</f>
        <v>-2.4063498011374085E-2</v>
      </c>
      <c r="AN24" s="335">
        <f t="shared" si="24"/>
        <v>1.8255466534651519</v>
      </c>
      <c r="AO24" s="336">
        <v>1762.6824790000001</v>
      </c>
      <c r="AP24" s="334">
        <f t="shared" ref="AP24:AP30" si="91">(IFERROR(AO24/AL24-1,0))</f>
        <v>-8.138381288497698E-2</v>
      </c>
      <c r="AQ24" s="337">
        <f t="shared" si="25"/>
        <v>1.097607807016145</v>
      </c>
      <c r="AR24" s="333">
        <v>3727.2651599999999</v>
      </c>
      <c r="AS24" s="334">
        <f t="shared" ref="AS24:AS30" si="92">(IFERROR(AR24/AO24-1,0))</f>
        <v>1.114541447143981</v>
      </c>
      <c r="AT24" s="335">
        <f t="shared" si="26"/>
        <v>0.94550222710621457</v>
      </c>
      <c r="AU24" s="336">
        <v>2441.8786580000001</v>
      </c>
      <c r="AV24" s="334">
        <f t="shared" ref="AV24:AV30" si="93">(IFERROR(AU24/AR24-1,0))</f>
        <v>-0.34486049337042601</v>
      </c>
      <c r="AW24" s="335">
        <f t="shared" si="27"/>
        <v>0.24195439081068648</v>
      </c>
      <c r="AX24" s="336">
        <v>3341.5634479999999</v>
      </c>
      <c r="AY24" s="334">
        <f t="shared" ref="AY24:AY30" si="94">(IFERROR(AX24/AU24-1,0))</f>
        <v>0.36843959754203315</v>
      </c>
      <c r="AZ24" s="335">
        <f t="shared" si="28"/>
        <v>0.74144482070652562</v>
      </c>
      <c r="BA24" s="336">
        <v>2124.969047</v>
      </c>
      <c r="BB24" s="334">
        <f t="shared" ref="BB24:BB30" si="95">(IFERROR(BA24/AX24-1,0))</f>
        <v>-0.36407939574756798</v>
      </c>
      <c r="BC24" s="337">
        <f t="shared" si="29"/>
        <v>0.20553138317091091</v>
      </c>
      <c r="BD24" s="333">
        <v>4731.2892769999999</v>
      </c>
      <c r="BE24" s="334">
        <f t="shared" ref="BE24:BE30" si="96">(IFERROR(BD24/BA24-1,0))</f>
        <v>1.2265215033035726</v>
      </c>
      <c r="BF24" s="335">
        <f t="shared" si="30"/>
        <v>0.26937287096579943</v>
      </c>
      <c r="BG24" s="336">
        <v>3898.8697830000001</v>
      </c>
      <c r="BH24" s="334">
        <f t="shared" ref="BH24:BH30" si="97">(IFERROR(BG24/BD24-1,0))</f>
        <v>-0.17593925149464074</v>
      </c>
      <c r="BI24" s="335">
        <f t="shared" si="31"/>
        <v>0.59666811052492519</v>
      </c>
      <c r="BJ24" s="336">
        <v>5110.6777039999997</v>
      </c>
      <c r="BK24" s="334">
        <f t="shared" ref="BK24:BK30" si="98">(IFERROR(BJ24/BG24-1,0))</f>
        <v>0.31081005225764935</v>
      </c>
      <c r="BL24" s="335">
        <f t="shared" si="32"/>
        <v>0.52942710307022733</v>
      </c>
      <c r="BM24" s="725">
        <v>2374.5903090000002</v>
      </c>
      <c r="BN24" s="334">
        <f t="shared" ref="BN24:BN30" si="99">(IFERROR(BM24/BJ24-1,0))</f>
        <v>-0.5353668443734052</v>
      </c>
      <c r="BO24" s="337">
        <f t="shared" si="33"/>
        <v>0.1174705402661802</v>
      </c>
      <c r="BP24" s="333">
        <v>4869.3168329999999</v>
      </c>
      <c r="BQ24" s="334">
        <f t="shared" ref="BQ24:BQ30" si="100">(IFERROR(BP24/BM24-1,0))</f>
        <v>1.0505923967366781</v>
      </c>
      <c r="BR24" s="335">
        <f t="shared" si="34"/>
        <v>2.917334957111728E-2</v>
      </c>
    </row>
    <row r="25" spans="1:70" ht="24" outlineLevel="1">
      <c r="A25" s="328"/>
      <c r="B25" s="329" t="s">
        <v>253</v>
      </c>
      <c r="C25" s="1006" t="s">
        <v>452</v>
      </c>
      <c r="D25" s="331">
        <v>7400</v>
      </c>
      <c r="E25" s="332">
        <v>7400</v>
      </c>
      <c r="F25" s="332">
        <v>2600</v>
      </c>
      <c r="G25" s="332">
        <v>5841.3627999999999</v>
      </c>
      <c r="H25" s="333">
        <v>5841.3627999999999</v>
      </c>
      <c r="I25" s="334">
        <f t="shared" si="10"/>
        <v>0</v>
      </c>
      <c r="J25" s="335">
        <f t="shared" si="11"/>
        <v>-0.21062664864864866</v>
      </c>
      <c r="K25" s="336">
        <v>2600</v>
      </c>
      <c r="L25" s="334">
        <f t="shared" si="12"/>
        <v>-0.55489838775294009</v>
      </c>
      <c r="M25" s="335">
        <f t="shared" si="13"/>
        <v>-0.64864864864864868</v>
      </c>
      <c r="N25" s="336">
        <v>10200</v>
      </c>
      <c r="O25" s="334">
        <f t="shared" si="14"/>
        <v>2.9230769230769229</v>
      </c>
      <c r="P25" s="335">
        <f t="shared" si="15"/>
        <v>2.9230769230769229</v>
      </c>
      <c r="Q25" s="336">
        <v>9600</v>
      </c>
      <c r="R25" s="334">
        <f t="shared" si="16"/>
        <v>-5.8823529411764719E-2</v>
      </c>
      <c r="S25" s="337">
        <f t="shared" si="17"/>
        <v>0.64345210675837494</v>
      </c>
      <c r="T25" s="333">
        <v>9000</v>
      </c>
      <c r="U25" s="334">
        <f t="shared" si="84"/>
        <v>-6.25E-2</v>
      </c>
      <c r="V25" s="335">
        <f t="shared" si="18"/>
        <v>0.54073635008597654</v>
      </c>
      <c r="W25" s="336">
        <v>8400</v>
      </c>
      <c r="X25" s="334">
        <f t="shared" si="85"/>
        <v>-6.6666666666666652E-2</v>
      </c>
      <c r="Y25" s="335">
        <f t="shared" si="19"/>
        <v>2.2307692307692308</v>
      </c>
      <c r="Z25" s="336">
        <v>0</v>
      </c>
      <c r="AA25" s="334">
        <f t="shared" si="86"/>
        <v>-1</v>
      </c>
      <c r="AB25" s="335">
        <f t="shared" si="20"/>
        <v>-1</v>
      </c>
      <c r="AC25" s="336">
        <v>0</v>
      </c>
      <c r="AD25" s="334">
        <f t="shared" si="87"/>
        <v>0</v>
      </c>
      <c r="AE25" s="337">
        <f t="shared" si="21"/>
        <v>-1</v>
      </c>
      <c r="AF25" s="333">
        <v>0</v>
      </c>
      <c r="AG25" s="334">
        <f t="shared" si="88"/>
        <v>0</v>
      </c>
      <c r="AH25" s="335">
        <f t="shared" si="22"/>
        <v>-1</v>
      </c>
      <c r="AI25" s="336">
        <v>0</v>
      </c>
      <c r="AJ25" s="334">
        <f t="shared" si="89"/>
        <v>0</v>
      </c>
      <c r="AK25" s="335">
        <f t="shared" si="23"/>
        <v>-1</v>
      </c>
      <c r="AL25" s="336">
        <v>0</v>
      </c>
      <c r="AM25" s="334">
        <f t="shared" si="90"/>
        <v>0</v>
      </c>
      <c r="AN25" s="335">
        <f t="shared" si="24"/>
        <v>0</v>
      </c>
      <c r="AO25" s="336">
        <v>0</v>
      </c>
      <c r="AP25" s="334">
        <f t="shared" si="91"/>
        <v>0</v>
      </c>
      <c r="AQ25" s="337">
        <f t="shared" si="25"/>
        <v>0</v>
      </c>
      <c r="AR25" s="333">
        <v>2400</v>
      </c>
      <c r="AS25" s="334">
        <f t="shared" si="92"/>
        <v>0</v>
      </c>
      <c r="AT25" s="335">
        <f t="shared" si="26"/>
        <v>0</v>
      </c>
      <c r="AU25" s="336">
        <v>2400</v>
      </c>
      <c r="AV25" s="334">
        <f t="shared" si="93"/>
        <v>0</v>
      </c>
      <c r="AW25" s="335">
        <f t="shared" si="27"/>
        <v>0</v>
      </c>
      <c r="AX25" s="336">
        <v>2400</v>
      </c>
      <c r="AY25" s="334">
        <f t="shared" si="94"/>
        <v>0</v>
      </c>
      <c r="AZ25" s="335">
        <f t="shared" si="28"/>
        <v>0</v>
      </c>
      <c r="BA25" s="336">
        <v>2400</v>
      </c>
      <c r="BB25" s="334">
        <f t="shared" si="95"/>
        <v>0</v>
      </c>
      <c r="BC25" s="337">
        <f t="shared" si="29"/>
        <v>0</v>
      </c>
      <c r="BD25" s="333">
        <v>2400</v>
      </c>
      <c r="BE25" s="334">
        <f t="shared" si="96"/>
        <v>0</v>
      </c>
      <c r="BF25" s="335">
        <f t="shared" si="30"/>
        <v>0</v>
      </c>
      <c r="BG25" s="336">
        <v>2400</v>
      </c>
      <c r="BH25" s="334">
        <f t="shared" si="97"/>
        <v>0</v>
      </c>
      <c r="BI25" s="335">
        <f t="shared" si="31"/>
        <v>0</v>
      </c>
      <c r="BJ25" s="336">
        <v>2600</v>
      </c>
      <c r="BK25" s="334">
        <f t="shared" si="98"/>
        <v>8.3333333333333259E-2</v>
      </c>
      <c r="BL25" s="335">
        <f t="shared" si="32"/>
        <v>8.3333333333333259E-2</v>
      </c>
      <c r="BM25" s="725">
        <v>2400</v>
      </c>
      <c r="BN25" s="334">
        <f t="shared" si="99"/>
        <v>-7.6923076923076872E-2</v>
      </c>
      <c r="BO25" s="337">
        <f t="shared" si="33"/>
        <v>0</v>
      </c>
      <c r="BP25" s="333">
        <v>63800</v>
      </c>
      <c r="BQ25" s="334">
        <f t="shared" si="100"/>
        <v>25.583333333333332</v>
      </c>
      <c r="BR25" s="335">
        <f t="shared" si="34"/>
        <v>25.583333333333332</v>
      </c>
    </row>
    <row r="26" spans="1:70" ht="16.25" customHeight="1" outlineLevel="1">
      <c r="A26" s="328"/>
      <c r="B26" s="329" t="s">
        <v>254</v>
      </c>
      <c r="C26" s="330" t="s">
        <v>437</v>
      </c>
      <c r="D26" s="331">
        <v>1394.1501450000001</v>
      </c>
      <c r="E26" s="332">
        <v>1054.9774379999999</v>
      </c>
      <c r="F26" s="332">
        <v>1791.8485579999999</v>
      </c>
      <c r="G26" s="332">
        <v>1869.8462099999999</v>
      </c>
      <c r="H26" s="333">
        <v>2704.3870310000002</v>
      </c>
      <c r="I26" s="334">
        <f t="shared" si="10"/>
        <v>0.44631521915377226</v>
      </c>
      <c r="J26" s="335">
        <f t="shared" si="11"/>
        <v>0.93981045778968086</v>
      </c>
      <c r="K26" s="336">
        <v>3599.0121779999999</v>
      </c>
      <c r="L26" s="334">
        <f t="shared" si="12"/>
        <v>0.33080514613664391</v>
      </c>
      <c r="M26" s="335">
        <f t="shared" si="13"/>
        <v>2.4114589074273645</v>
      </c>
      <c r="N26" s="336">
        <v>5715.8101969999998</v>
      </c>
      <c r="O26" s="334">
        <f t="shared" si="14"/>
        <v>0.58816083811539688</v>
      </c>
      <c r="P26" s="335">
        <f t="shared" si="15"/>
        <v>2.1898958042412868</v>
      </c>
      <c r="Q26" s="336">
        <v>7265.4351360000001</v>
      </c>
      <c r="R26" s="334">
        <f t="shared" si="16"/>
        <v>0.2711120358428516</v>
      </c>
      <c r="S26" s="337">
        <f t="shared" si="17"/>
        <v>2.8855789835250678</v>
      </c>
      <c r="T26" s="333">
        <v>7308.7326359999997</v>
      </c>
      <c r="U26" s="334">
        <f t="shared" si="84"/>
        <v>5.9593815359333391E-3</v>
      </c>
      <c r="V26" s="335">
        <f t="shared" si="18"/>
        <v>1.7025468441539791</v>
      </c>
      <c r="W26" s="336">
        <v>4804.9350219999997</v>
      </c>
      <c r="X26" s="334">
        <f t="shared" si="85"/>
        <v>-0.34257616726424744</v>
      </c>
      <c r="Y26" s="335">
        <f t="shared" si="19"/>
        <v>0.33507050945021821</v>
      </c>
      <c r="Z26" s="336">
        <v>5560.2833099999998</v>
      </c>
      <c r="AA26" s="334">
        <f t="shared" si="86"/>
        <v>0.15720260202095204</v>
      </c>
      <c r="AB26" s="335">
        <f t="shared" si="20"/>
        <v>-2.7209946033832533E-2</v>
      </c>
      <c r="AC26" s="336">
        <v>4396.4878559999997</v>
      </c>
      <c r="AD26" s="334">
        <f t="shared" si="87"/>
        <v>-0.20930506398962612</v>
      </c>
      <c r="AE26" s="337">
        <f t="shared" si="21"/>
        <v>-0.39487618102657851</v>
      </c>
      <c r="AF26" s="333">
        <v>5354.798616</v>
      </c>
      <c r="AG26" s="334">
        <f t="shared" si="88"/>
        <v>0.21797188833176673</v>
      </c>
      <c r="AH26" s="335">
        <f t="shared" si="22"/>
        <v>-0.26734238578870351</v>
      </c>
      <c r="AI26" s="336">
        <v>6401.9854539999997</v>
      </c>
      <c r="AJ26" s="334">
        <f t="shared" si="89"/>
        <v>0.19556045205342221</v>
      </c>
      <c r="AK26" s="335">
        <f t="shared" si="23"/>
        <v>0.33237711325703745</v>
      </c>
      <c r="AL26" s="336">
        <v>7812.6299799999997</v>
      </c>
      <c r="AM26" s="334">
        <f t="shared" si="90"/>
        <v>0.22034485022433481</v>
      </c>
      <c r="AN26" s="335">
        <f t="shared" si="24"/>
        <v>0.40507768119462972</v>
      </c>
      <c r="AO26" s="336">
        <v>5965.6538119999996</v>
      </c>
      <c r="AP26" s="334">
        <f t="shared" si="91"/>
        <v>-0.23640901626317645</v>
      </c>
      <c r="AQ26" s="337">
        <f t="shared" si="25"/>
        <v>0.35691351992671128</v>
      </c>
      <c r="AR26" s="333">
        <v>7204.8422849999997</v>
      </c>
      <c r="AS26" s="334">
        <f t="shared" si="92"/>
        <v>0.20772047994259313</v>
      </c>
      <c r="AT26" s="335">
        <f t="shared" si="26"/>
        <v>0.34549266959771696</v>
      </c>
      <c r="AU26" s="336">
        <v>7508.609539</v>
      </c>
      <c r="AV26" s="334">
        <f t="shared" si="93"/>
        <v>4.2161541083615806E-2</v>
      </c>
      <c r="AW26" s="335">
        <f t="shared" si="27"/>
        <v>0.17285638852999496</v>
      </c>
      <c r="AX26" s="336">
        <v>6609.5542150000001</v>
      </c>
      <c r="AY26" s="334">
        <f t="shared" si="94"/>
        <v>-0.11973659295110139</v>
      </c>
      <c r="AZ26" s="335">
        <f t="shared" si="28"/>
        <v>-0.15399113590171587</v>
      </c>
      <c r="BA26" s="336">
        <v>18158.545451999998</v>
      </c>
      <c r="BB26" s="334">
        <f t="shared" si="95"/>
        <v>1.7473177254209116</v>
      </c>
      <c r="BC26" s="337">
        <f t="shared" si="29"/>
        <v>2.043848339887544</v>
      </c>
      <c r="BD26" s="333">
        <v>22372.973306</v>
      </c>
      <c r="BE26" s="334">
        <f t="shared" si="96"/>
        <v>0.23209060798070813</v>
      </c>
      <c r="BF26" s="335">
        <f t="shared" si="30"/>
        <v>2.1052689873002546</v>
      </c>
      <c r="BG26" s="336">
        <v>17544.982521999998</v>
      </c>
      <c r="BH26" s="334">
        <f t="shared" si="97"/>
        <v>-0.21579567087335805</v>
      </c>
      <c r="BI26" s="335">
        <f t="shared" si="31"/>
        <v>1.3366486738817223</v>
      </c>
      <c r="BJ26" s="336">
        <v>7499.4958450000004</v>
      </c>
      <c r="BK26" s="334">
        <f t="shared" si="98"/>
        <v>-0.57255609484955405</v>
      </c>
      <c r="BL26" s="335">
        <f t="shared" si="32"/>
        <v>0.13464472807868488</v>
      </c>
      <c r="BM26" s="725">
        <v>10482.475130999999</v>
      </c>
      <c r="BN26" s="334">
        <f t="shared" si="99"/>
        <v>0.39775730897814765</v>
      </c>
      <c r="BO26" s="337">
        <f t="shared" si="33"/>
        <v>-0.42272495565742296</v>
      </c>
      <c r="BP26" s="333">
        <v>11927.342054000001</v>
      </c>
      <c r="BQ26" s="334">
        <f t="shared" si="100"/>
        <v>0.13783642746044511</v>
      </c>
      <c r="BR26" s="335">
        <f t="shared" si="34"/>
        <v>-0.46688614468594936</v>
      </c>
    </row>
    <row r="27" spans="1:70" ht="16.25" customHeight="1" outlineLevel="1">
      <c r="A27" s="328"/>
      <c r="B27" s="329" t="s">
        <v>255</v>
      </c>
      <c r="C27" s="330" t="s">
        <v>438</v>
      </c>
      <c r="D27" s="331">
        <v>794.50230799999997</v>
      </c>
      <c r="E27" s="332">
        <v>355.93366500000002</v>
      </c>
      <c r="F27" s="332">
        <v>396.743942</v>
      </c>
      <c r="G27" s="332">
        <v>612.73799699999995</v>
      </c>
      <c r="H27" s="333">
        <v>1435.978597</v>
      </c>
      <c r="I27" s="334">
        <f t="shared" si="10"/>
        <v>1.3435442293943463</v>
      </c>
      <c r="J27" s="335">
        <f t="shared" si="11"/>
        <v>0.8073938647387795</v>
      </c>
      <c r="K27" s="336">
        <v>655.32862899999998</v>
      </c>
      <c r="L27" s="334">
        <f t="shared" si="12"/>
        <v>-0.54363621409880947</v>
      </c>
      <c r="M27" s="335">
        <f t="shared" si="13"/>
        <v>0.84115382567142105</v>
      </c>
      <c r="N27" s="336">
        <v>706.213662</v>
      </c>
      <c r="O27" s="334">
        <f t="shared" si="14"/>
        <v>7.7648115385479333E-2</v>
      </c>
      <c r="P27" s="335">
        <f t="shared" si="15"/>
        <v>0.78002380689154927</v>
      </c>
      <c r="Q27" s="336">
        <v>801.48676</v>
      </c>
      <c r="R27" s="334">
        <f t="shared" si="16"/>
        <v>0.13490690300466035</v>
      </c>
      <c r="S27" s="337">
        <f t="shared" si="17"/>
        <v>0.3080415510774992</v>
      </c>
      <c r="T27" s="333">
        <v>3552.3011649999999</v>
      </c>
      <c r="U27" s="334">
        <f t="shared" si="84"/>
        <v>3.4321395465097888</v>
      </c>
      <c r="V27" s="335">
        <f t="shared" si="18"/>
        <v>1.4737842001415289</v>
      </c>
      <c r="W27" s="336">
        <v>740.80989499999998</v>
      </c>
      <c r="X27" s="334">
        <f t="shared" si="85"/>
        <v>-0.79145633757097278</v>
      </c>
      <c r="Y27" s="335">
        <f t="shared" si="19"/>
        <v>0.13044030463073208</v>
      </c>
      <c r="Z27" s="336">
        <v>748.44473800000003</v>
      </c>
      <c r="AA27" s="334">
        <f t="shared" si="86"/>
        <v>1.0306075892790423E-2</v>
      </c>
      <c r="AB27" s="335">
        <f t="shared" si="20"/>
        <v>5.9799290600526467E-2</v>
      </c>
      <c r="AC27" s="336">
        <v>580.43126700000005</v>
      </c>
      <c r="AD27" s="334">
        <f t="shared" si="87"/>
        <v>-0.224483468811561</v>
      </c>
      <c r="AE27" s="337">
        <f t="shared" si="21"/>
        <v>-0.27580679311533474</v>
      </c>
      <c r="AF27" s="333">
        <v>5281.5643069999996</v>
      </c>
      <c r="AG27" s="334">
        <f t="shared" si="88"/>
        <v>8.0993793878440385</v>
      </c>
      <c r="AH27" s="335">
        <f t="shared" si="22"/>
        <v>0.48680082619064757</v>
      </c>
      <c r="AI27" s="336">
        <v>2502.0994300000002</v>
      </c>
      <c r="AJ27" s="334">
        <f t="shared" si="89"/>
        <v>-0.52625788789813543</v>
      </c>
      <c r="AK27" s="335">
        <f t="shared" si="23"/>
        <v>2.3775189112451045</v>
      </c>
      <c r="AL27" s="336">
        <v>3388.427169</v>
      </c>
      <c r="AM27" s="334">
        <f t="shared" si="90"/>
        <v>0.35423362012436077</v>
      </c>
      <c r="AN27" s="335">
        <f t="shared" si="24"/>
        <v>3.5272910569918388</v>
      </c>
      <c r="AO27" s="336">
        <v>980.20801500000005</v>
      </c>
      <c r="AP27" s="334">
        <f t="shared" si="91"/>
        <v>-0.71071887748755092</v>
      </c>
      <c r="AQ27" s="337">
        <f t="shared" si="25"/>
        <v>0.68875811957249367</v>
      </c>
      <c r="AR27" s="333">
        <v>7234.0008200000002</v>
      </c>
      <c r="AS27" s="334">
        <f t="shared" si="92"/>
        <v>6.3800669952693658</v>
      </c>
      <c r="AT27" s="335">
        <f t="shared" si="26"/>
        <v>0.36967012034906199</v>
      </c>
      <c r="AU27" s="336">
        <v>3422.0593669999998</v>
      </c>
      <c r="AV27" s="334">
        <f t="shared" si="93"/>
        <v>-0.52694788787707103</v>
      </c>
      <c r="AW27" s="335">
        <f t="shared" si="27"/>
        <v>0.36767521145232807</v>
      </c>
      <c r="AX27" s="336">
        <v>4351.4222090000003</v>
      </c>
      <c r="AY27" s="334">
        <f t="shared" si="94"/>
        <v>0.27157998805109584</v>
      </c>
      <c r="AZ27" s="335">
        <f t="shared" si="28"/>
        <v>0.28420119187162629</v>
      </c>
      <c r="BA27" s="336">
        <v>5465.274676</v>
      </c>
      <c r="BB27" s="334">
        <f t="shared" si="95"/>
        <v>0.25597434896026194</v>
      </c>
      <c r="BC27" s="337">
        <f t="shared" si="29"/>
        <v>4.5756274100656071</v>
      </c>
      <c r="BD27" s="333">
        <v>10348.39472</v>
      </c>
      <c r="BE27" s="334">
        <f t="shared" si="96"/>
        <v>0.89348117587640163</v>
      </c>
      <c r="BF27" s="335">
        <f t="shared" si="30"/>
        <v>0.4305216404440495</v>
      </c>
      <c r="BG27" s="336">
        <v>4345.2906039999998</v>
      </c>
      <c r="BH27" s="334">
        <f t="shared" si="97"/>
        <v>-0.58010003275174649</v>
      </c>
      <c r="BI27" s="335">
        <f t="shared" si="31"/>
        <v>0.26978820002452641</v>
      </c>
      <c r="BJ27" s="336">
        <v>5651.7439119999999</v>
      </c>
      <c r="BK27" s="334">
        <f t="shared" si="98"/>
        <v>0.30065959381344065</v>
      </c>
      <c r="BL27" s="335">
        <f t="shared" si="32"/>
        <v>0.2988268296076988</v>
      </c>
      <c r="BM27" s="725">
        <v>6794.9653099999996</v>
      </c>
      <c r="BN27" s="334">
        <f t="shared" si="99"/>
        <v>0.20227763603596194</v>
      </c>
      <c r="BO27" s="337">
        <f t="shared" si="33"/>
        <v>0.24329804315950532</v>
      </c>
      <c r="BP27" s="333">
        <v>16438.418118000001</v>
      </c>
      <c r="BQ27" s="334">
        <f t="shared" si="100"/>
        <v>1.4192055982696403</v>
      </c>
      <c r="BR27" s="335">
        <f t="shared" si="34"/>
        <v>0.58849933374014185</v>
      </c>
    </row>
    <row r="28" spans="1:70" ht="16.25" customHeight="1" outlineLevel="1">
      <c r="A28" s="328"/>
      <c r="B28" s="329" t="s">
        <v>256</v>
      </c>
      <c r="C28" s="330" t="s">
        <v>439</v>
      </c>
      <c r="D28" s="331">
        <v>4586.9228590000002</v>
      </c>
      <c r="E28" s="332">
        <v>4574.3305120000005</v>
      </c>
      <c r="F28" s="332">
        <v>4803.7855339999996</v>
      </c>
      <c r="G28" s="332">
        <v>5177.8308429999997</v>
      </c>
      <c r="H28" s="333">
        <v>5539.9536790000002</v>
      </c>
      <c r="I28" s="334">
        <f t="shared" si="10"/>
        <v>6.9937170019673589E-2</v>
      </c>
      <c r="J28" s="335">
        <f t="shared" si="11"/>
        <v>0.20777127701854825</v>
      </c>
      <c r="K28" s="336">
        <v>6173.7079510000003</v>
      </c>
      <c r="L28" s="334">
        <f t="shared" si="12"/>
        <v>0.11439703447383276</v>
      </c>
      <c r="M28" s="335">
        <f t="shared" si="13"/>
        <v>0.34964186230188155</v>
      </c>
      <c r="N28" s="336">
        <v>6572.4792299999999</v>
      </c>
      <c r="O28" s="334">
        <f t="shared" si="14"/>
        <v>6.4591859894410408E-2</v>
      </c>
      <c r="P28" s="335">
        <f t="shared" si="15"/>
        <v>0.36818748120240308</v>
      </c>
      <c r="Q28" s="336">
        <v>6165.8761329999998</v>
      </c>
      <c r="R28" s="334">
        <f t="shared" si="16"/>
        <v>-6.1864493256070796E-2</v>
      </c>
      <c r="S28" s="337">
        <f t="shared" si="17"/>
        <v>0.19082224196948339</v>
      </c>
      <c r="T28" s="333">
        <v>6210.428629</v>
      </c>
      <c r="U28" s="334">
        <f t="shared" si="84"/>
        <v>7.2256553714327154E-3</v>
      </c>
      <c r="V28" s="335">
        <f t="shared" si="18"/>
        <v>0.12102537112206058</v>
      </c>
      <c r="W28" s="336">
        <v>5870.1221100000002</v>
      </c>
      <c r="X28" s="334">
        <f t="shared" si="85"/>
        <v>-5.4795979364599123E-2</v>
      </c>
      <c r="Y28" s="335">
        <f t="shared" si="19"/>
        <v>-4.9173988048920592E-2</v>
      </c>
      <c r="Z28" s="336">
        <v>5024.6128820000004</v>
      </c>
      <c r="AA28" s="334">
        <f t="shared" si="86"/>
        <v>-0.1440360544731496</v>
      </c>
      <c r="AB28" s="335">
        <f t="shared" si="20"/>
        <v>-0.23550722548270409</v>
      </c>
      <c r="AC28" s="336">
        <v>6641.2731389999999</v>
      </c>
      <c r="AD28" s="334">
        <f t="shared" si="87"/>
        <v>0.3217482211995808</v>
      </c>
      <c r="AE28" s="337">
        <f t="shared" si="21"/>
        <v>7.7101290351205387E-2</v>
      </c>
      <c r="AF28" s="333">
        <v>5243.6387869999999</v>
      </c>
      <c r="AG28" s="334">
        <f t="shared" si="88"/>
        <v>-0.21044675060758711</v>
      </c>
      <c r="AH28" s="335">
        <f t="shared" si="22"/>
        <v>-0.1556719994310074</v>
      </c>
      <c r="AI28" s="336">
        <v>5066.5780510000004</v>
      </c>
      <c r="AJ28" s="334">
        <f t="shared" si="89"/>
        <v>-3.3766768305812267E-2</v>
      </c>
      <c r="AK28" s="335">
        <f t="shared" si="23"/>
        <v>-0.13688711136538856</v>
      </c>
      <c r="AL28" s="336">
        <v>4838.6872540000004</v>
      </c>
      <c r="AM28" s="334">
        <f t="shared" si="90"/>
        <v>-4.497923346014987E-2</v>
      </c>
      <c r="AN28" s="335">
        <f t="shared" si="24"/>
        <v>-3.7002975625456291E-2</v>
      </c>
      <c r="AO28" s="336">
        <v>6742.8183419999996</v>
      </c>
      <c r="AP28" s="334">
        <f t="shared" si="91"/>
        <v>0.39352224850364315</v>
      </c>
      <c r="AQ28" s="337">
        <f t="shared" si="25"/>
        <v>1.5290020584108888E-2</v>
      </c>
      <c r="AR28" s="333">
        <v>6687.1877240000003</v>
      </c>
      <c r="AS28" s="334">
        <f t="shared" si="92"/>
        <v>-8.250350992475175E-3</v>
      </c>
      <c r="AT28" s="335">
        <f t="shared" si="26"/>
        <v>0.27529526644337876</v>
      </c>
      <c r="AU28" s="336">
        <v>6630.4673160000002</v>
      </c>
      <c r="AV28" s="334">
        <f t="shared" si="93"/>
        <v>-8.4819524052589523E-3</v>
      </c>
      <c r="AW28" s="335">
        <f t="shared" si="27"/>
        <v>0.30866775351291231</v>
      </c>
      <c r="AX28" s="336">
        <v>12630.312449999999</v>
      </c>
      <c r="AY28" s="334">
        <f t="shared" si="94"/>
        <v>0.90489023594487161</v>
      </c>
      <c r="AZ28" s="335">
        <f t="shared" si="28"/>
        <v>1.6102766694745339</v>
      </c>
      <c r="BA28" s="336">
        <v>6293.1827620000004</v>
      </c>
      <c r="BB28" s="334">
        <f t="shared" si="95"/>
        <v>-0.50173974025480261</v>
      </c>
      <c r="BC28" s="337">
        <f t="shared" si="29"/>
        <v>-6.6683626518497019E-2</v>
      </c>
      <c r="BD28" s="333">
        <v>4825.8271089999998</v>
      </c>
      <c r="BE28" s="334">
        <f t="shared" si="96"/>
        <v>-0.23316590483599253</v>
      </c>
      <c r="BF28" s="335">
        <f t="shared" si="30"/>
        <v>-0.27834729512970979</v>
      </c>
      <c r="BG28" s="336">
        <v>4661.5818989999998</v>
      </c>
      <c r="BH28" s="334">
        <f t="shared" si="97"/>
        <v>-3.4034623762979055E-2</v>
      </c>
      <c r="BI28" s="335">
        <f t="shared" si="31"/>
        <v>-0.29694519604204628</v>
      </c>
      <c r="BJ28" s="336">
        <v>5309.1213040000002</v>
      </c>
      <c r="BK28" s="334">
        <f t="shared" si="98"/>
        <v>0.13890979908320622</v>
      </c>
      <c r="BL28" s="335">
        <f t="shared" si="32"/>
        <v>-0.57965241754569574</v>
      </c>
      <c r="BM28" s="725">
        <v>5072.1659609999997</v>
      </c>
      <c r="BN28" s="334">
        <f t="shared" si="99"/>
        <v>-4.4631744017879837E-2</v>
      </c>
      <c r="BO28" s="337">
        <f t="shared" si="33"/>
        <v>-0.19402214224141745</v>
      </c>
      <c r="BP28" s="333">
        <v>6001.7522090000002</v>
      </c>
      <c r="BQ28" s="334">
        <f t="shared" si="100"/>
        <v>0.1832720488934334</v>
      </c>
      <c r="BR28" s="335">
        <f t="shared" si="34"/>
        <v>0.24367327578042342</v>
      </c>
    </row>
    <row r="29" spans="1:70" ht="16.25" customHeight="1" outlineLevel="1">
      <c r="A29" s="328"/>
      <c r="B29" s="329" t="s">
        <v>257</v>
      </c>
      <c r="C29" s="330" t="s">
        <v>441</v>
      </c>
      <c r="D29" s="331">
        <v>224.157342</v>
      </c>
      <c r="E29" s="332">
        <v>217.26020399999999</v>
      </c>
      <c r="F29" s="332">
        <v>327.59132699999998</v>
      </c>
      <c r="G29" s="332">
        <v>474.14202499999999</v>
      </c>
      <c r="H29" s="333">
        <v>490.10962499999999</v>
      </c>
      <c r="I29" s="334">
        <f t="shared" si="10"/>
        <v>3.3676829215887327E-2</v>
      </c>
      <c r="J29" s="335">
        <f t="shared" si="11"/>
        <v>1.186453589372058</v>
      </c>
      <c r="K29" s="336">
        <v>617.44629199999997</v>
      </c>
      <c r="L29" s="334">
        <f t="shared" si="12"/>
        <v>0.25981262253317294</v>
      </c>
      <c r="M29" s="335">
        <f t="shared" si="13"/>
        <v>1.8419668242601852</v>
      </c>
      <c r="N29" s="336">
        <v>702.56562899999994</v>
      </c>
      <c r="O29" s="334">
        <f t="shared" si="14"/>
        <v>0.13785707048994622</v>
      </c>
      <c r="P29" s="335">
        <f t="shared" si="15"/>
        <v>1.1446405050888298</v>
      </c>
      <c r="Q29" s="336">
        <v>756.12944400000003</v>
      </c>
      <c r="R29" s="334">
        <f t="shared" si="16"/>
        <v>7.624030096126444E-2</v>
      </c>
      <c r="S29" s="337">
        <f t="shared" si="17"/>
        <v>0.59473196665070982</v>
      </c>
      <c r="T29" s="333">
        <v>741.05175799999995</v>
      </c>
      <c r="U29" s="334">
        <f t="shared" si="84"/>
        <v>-1.9940614824146552E-2</v>
      </c>
      <c r="V29" s="335">
        <f t="shared" si="18"/>
        <v>0.51201225236088765</v>
      </c>
      <c r="W29" s="336">
        <v>685.60485200000005</v>
      </c>
      <c r="X29" s="334">
        <f t="shared" si="85"/>
        <v>-7.4821907378836428E-2</v>
      </c>
      <c r="Y29" s="335">
        <f t="shared" si="19"/>
        <v>0.11038783596743995</v>
      </c>
      <c r="Z29" s="336">
        <v>725.19613600000002</v>
      </c>
      <c r="AA29" s="334">
        <f t="shared" si="86"/>
        <v>5.7746504979518498E-2</v>
      </c>
      <c r="AB29" s="335">
        <f t="shared" si="20"/>
        <v>3.221123559974215E-2</v>
      </c>
      <c r="AC29" s="336">
        <v>775.58098399999994</v>
      </c>
      <c r="AD29" s="334">
        <f t="shared" si="87"/>
        <v>6.9477546140703561E-2</v>
      </c>
      <c r="AE29" s="337">
        <f t="shared" si="21"/>
        <v>2.5725145547962347E-2</v>
      </c>
      <c r="AF29" s="333">
        <v>658.31196</v>
      </c>
      <c r="AG29" s="334">
        <f t="shared" si="88"/>
        <v>-0.15120152043335811</v>
      </c>
      <c r="AH29" s="335">
        <f t="shared" si="22"/>
        <v>-0.11165184767026748</v>
      </c>
      <c r="AI29" s="336">
        <v>761.50987099999998</v>
      </c>
      <c r="AJ29" s="334">
        <f t="shared" si="89"/>
        <v>0.15676140989448228</v>
      </c>
      <c r="AK29" s="335">
        <f t="shared" si="23"/>
        <v>0.11071248807323197</v>
      </c>
      <c r="AL29" s="336">
        <v>790.439212</v>
      </c>
      <c r="AM29" s="334">
        <f t="shared" si="90"/>
        <v>3.7989449778255135E-2</v>
      </c>
      <c r="AN29" s="335">
        <f t="shared" si="24"/>
        <v>8.9966110906029462E-2</v>
      </c>
      <c r="AO29" s="336">
        <v>827.52125100000001</v>
      </c>
      <c r="AP29" s="334">
        <f t="shared" si="91"/>
        <v>4.6913207792631528E-2</v>
      </c>
      <c r="AQ29" s="337">
        <f t="shared" si="25"/>
        <v>6.6969495219083575E-2</v>
      </c>
      <c r="AR29" s="333">
        <v>903.98603200000002</v>
      </c>
      <c r="AS29" s="334">
        <f t="shared" si="92"/>
        <v>9.2402196206559983E-2</v>
      </c>
      <c r="AT29" s="335">
        <f t="shared" si="26"/>
        <v>0.37318792142254265</v>
      </c>
      <c r="AU29" s="336">
        <v>947.98933099999999</v>
      </c>
      <c r="AV29" s="334">
        <f t="shared" si="93"/>
        <v>4.867696783173292E-2</v>
      </c>
      <c r="AW29" s="335">
        <f t="shared" si="27"/>
        <v>0.24488121178930844</v>
      </c>
      <c r="AX29" s="336">
        <v>1080.8322149999999</v>
      </c>
      <c r="AY29" s="334">
        <f t="shared" si="94"/>
        <v>0.14013120153986192</v>
      </c>
      <c r="AZ29" s="335">
        <f t="shared" si="28"/>
        <v>0.36738182847133327</v>
      </c>
      <c r="BA29" s="336">
        <v>1225.9501250000001</v>
      </c>
      <c r="BB29" s="334">
        <f t="shared" si="95"/>
        <v>0.13426497469822385</v>
      </c>
      <c r="BC29" s="337">
        <f t="shared" si="29"/>
        <v>0.48147267942488159</v>
      </c>
      <c r="BD29" s="333">
        <v>1102.374401</v>
      </c>
      <c r="BE29" s="334">
        <f t="shared" si="96"/>
        <v>-0.10079996035727801</v>
      </c>
      <c r="BF29" s="335">
        <f t="shared" si="30"/>
        <v>0.21945955133961625</v>
      </c>
      <c r="BG29" s="336">
        <v>1214.7489459999999</v>
      </c>
      <c r="BH29" s="334">
        <f t="shared" si="97"/>
        <v>0.10193863799636604</v>
      </c>
      <c r="BI29" s="335">
        <f t="shared" si="31"/>
        <v>0.28139516582808466</v>
      </c>
      <c r="BJ29" s="336">
        <v>1319.069066</v>
      </c>
      <c r="BK29" s="334">
        <f t="shared" si="98"/>
        <v>8.5877925923304455E-2</v>
      </c>
      <c r="BL29" s="335">
        <f t="shared" si="32"/>
        <v>0.22041982806739346</v>
      </c>
      <c r="BM29" s="725">
        <v>1382.8205379999999</v>
      </c>
      <c r="BN29" s="334">
        <f t="shared" si="99"/>
        <v>4.833065503789169E-2</v>
      </c>
      <c r="BO29" s="337">
        <f t="shared" si="33"/>
        <v>0.12795823402685325</v>
      </c>
      <c r="BP29" s="333">
        <v>1328.6669710000001</v>
      </c>
      <c r="BQ29" s="334">
        <f t="shared" si="100"/>
        <v>-3.9161673920697804E-2</v>
      </c>
      <c r="BR29" s="335">
        <f t="shared" si="34"/>
        <v>0.20527741735904126</v>
      </c>
    </row>
    <row r="30" spans="1:70" ht="16.25" customHeight="1" outlineLevel="1">
      <c r="A30" s="328"/>
      <c r="B30" s="329" t="s">
        <v>258</v>
      </c>
      <c r="C30" s="330" t="s">
        <v>440</v>
      </c>
      <c r="D30" s="331" t="s">
        <v>30</v>
      </c>
      <c r="E30" s="332" t="s">
        <v>30</v>
      </c>
      <c r="F30" s="332" t="s">
        <v>30</v>
      </c>
      <c r="G30" s="332" t="s">
        <v>30</v>
      </c>
      <c r="H30" s="333">
        <v>61.984146000000003</v>
      </c>
      <c r="I30" s="334">
        <f t="shared" si="10"/>
        <v>0</v>
      </c>
      <c r="J30" s="335">
        <f t="shared" si="11"/>
        <v>0</v>
      </c>
      <c r="K30" s="336">
        <v>171.063703</v>
      </c>
      <c r="L30" s="334">
        <f t="shared" si="12"/>
        <v>1.7597976908482371</v>
      </c>
      <c r="M30" s="335">
        <f t="shared" si="13"/>
        <v>0</v>
      </c>
      <c r="N30" s="336">
        <v>141.73281499999999</v>
      </c>
      <c r="O30" s="334">
        <f t="shared" si="14"/>
        <v>-0.17146178578865445</v>
      </c>
      <c r="P30" s="335">
        <f t="shared" si="15"/>
        <v>0</v>
      </c>
      <c r="Q30" s="336">
        <v>192.277872</v>
      </c>
      <c r="R30" s="334">
        <f t="shared" si="16"/>
        <v>0.35662212029020957</v>
      </c>
      <c r="S30" s="337">
        <f t="shared" si="17"/>
        <v>0</v>
      </c>
      <c r="T30" s="333">
        <v>208.44375700000001</v>
      </c>
      <c r="U30" s="334">
        <f t="shared" si="84"/>
        <v>8.4075639239444167E-2</v>
      </c>
      <c r="V30" s="335">
        <f t="shared" si="18"/>
        <v>2.3628559954669699</v>
      </c>
      <c r="W30" s="336">
        <v>175.116311</v>
      </c>
      <c r="X30" s="334">
        <f t="shared" si="85"/>
        <v>-0.15988699532027728</v>
      </c>
      <c r="Y30" s="335">
        <f t="shared" si="19"/>
        <v>2.3690636464241521E-2</v>
      </c>
      <c r="Z30" s="336">
        <v>193.31239299999999</v>
      </c>
      <c r="AA30" s="334">
        <f t="shared" si="86"/>
        <v>0.10390855024350065</v>
      </c>
      <c r="AB30" s="335">
        <f t="shared" si="20"/>
        <v>0.36392121330547211</v>
      </c>
      <c r="AC30" s="336">
        <v>215.579441</v>
      </c>
      <c r="AD30" s="334">
        <f t="shared" si="87"/>
        <v>0.11518686233427378</v>
      </c>
      <c r="AE30" s="337">
        <f t="shared" si="21"/>
        <v>0.12118695072722674</v>
      </c>
      <c r="AF30" s="333">
        <v>367.02980100000002</v>
      </c>
      <c r="AG30" s="334">
        <f t="shared" si="88"/>
        <v>0.70252691674805856</v>
      </c>
      <c r="AH30" s="335">
        <f t="shared" si="22"/>
        <v>0.76080975646586535</v>
      </c>
      <c r="AI30" s="336">
        <v>385.862302</v>
      </c>
      <c r="AJ30" s="334">
        <f t="shared" si="89"/>
        <v>5.1310550120697185E-2</v>
      </c>
      <c r="AK30" s="335">
        <f t="shared" si="23"/>
        <v>1.2034629429807939</v>
      </c>
      <c r="AL30" s="336">
        <v>412.13727799999998</v>
      </c>
      <c r="AM30" s="334">
        <f t="shared" si="90"/>
        <v>6.809417728503564E-2</v>
      </c>
      <c r="AN30" s="335">
        <f t="shared" si="24"/>
        <v>1.1319754600523724</v>
      </c>
      <c r="AO30" s="336">
        <v>514.15452800000003</v>
      </c>
      <c r="AP30" s="334">
        <f t="shared" si="91"/>
        <v>0.24753220697497791</v>
      </c>
      <c r="AQ30" s="337">
        <f t="shared" si="25"/>
        <v>1.3849886873025152</v>
      </c>
      <c r="AR30" s="333">
        <v>481.78481399999998</v>
      </c>
      <c r="AS30" s="334">
        <f t="shared" si="92"/>
        <v>-6.2957169950276226E-2</v>
      </c>
      <c r="AT30" s="335">
        <f t="shared" si="26"/>
        <v>0.31265857074096259</v>
      </c>
      <c r="AU30" s="336">
        <v>479.70976100000001</v>
      </c>
      <c r="AV30" s="334">
        <f t="shared" si="93"/>
        <v>-4.3070120512349597E-3</v>
      </c>
      <c r="AW30" s="335">
        <f t="shared" si="27"/>
        <v>0.24321489431222032</v>
      </c>
      <c r="AX30" s="336">
        <v>536.50387599999999</v>
      </c>
      <c r="AY30" s="334">
        <f t="shared" si="94"/>
        <v>0.1183926607655581</v>
      </c>
      <c r="AZ30" s="335">
        <f t="shared" si="28"/>
        <v>0.30176012857541124</v>
      </c>
      <c r="BA30" s="336">
        <v>557.30323999999996</v>
      </c>
      <c r="BB30" s="334">
        <f t="shared" si="95"/>
        <v>3.8768338739830321E-2</v>
      </c>
      <c r="BC30" s="337">
        <f t="shared" si="29"/>
        <v>8.3921680448567182E-2</v>
      </c>
      <c r="BD30" s="333">
        <v>561.09967800000004</v>
      </c>
      <c r="BE30" s="334">
        <f t="shared" si="96"/>
        <v>6.8121584938212187E-3</v>
      </c>
      <c r="BF30" s="335">
        <f t="shared" si="30"/>
        <v>0.16462715655458582</v>
      </c>
      <c r="BG30" s="336">
        <v>776.724063</v>
      </c>
      <c r="BH30" s="334">
        <f t="shared" si="97"/>
        <v>0.38428891238821916</v>
      </c>
      <c r="BI30" s="335">
        <f t="shared" si="31"/>
        <v>0.61915417643544668</v>
      </c>
      <c r="BJ30" s="336">
        <v>804.78165899999999</v>
      </c>
      <c r="BK30" s="334">
        <f t="shared" si="98"/>
        <v>3.6122990565827129E-2</v>
      </c>
      <c r="BL30" s="335">
        <f t="shared" si="32"/>
        <v>0.50004817299772863</v>
      </c>
      <c r="BM30" s="725">
        <v>739.36938899999996</v>
      </c>
      <c r="BN30" s="334">
        <f t="shared" si="99"/>
        <v>-8.1279523791930819E-2</v>
      </c>
      <c r="BO30" s="337">
        <f t="shared" si="33"/>
        <v>0.32669135209047062</v>
      </c>
      <c r="BP30" s="333">
        <v>677.20358099999999</v>
      </c>
      <c r="BQ30" s="334">
        <f t="shared" si="100"/>
        <v>-8.4079499266367375E-2</v>
      </c>
      <c r="BR30" s="335">
        <f t="shared" si="34"/>
        <v>0.20692206314187178</v>
      </c>
    </row>
    <row r="31" spans="1:70" s="327" customFormat="1" ht="16.25" customHeight="1">
      <c r="A31" s="317" t="s">
        <v>67</v>
      </c>
      <c r="B31" s="318"/>
      <c r="C31" s="319" t="s">
        <v>236</v>
      </c>
      <c r="D31" s="320">
        <f t="shared" ref="D31" si="101">SUM(D32:D37)</f>
        <v>13057.224181</v>
      </c>
      <c r="E31" s="321">
        <f t="shared" ref="E31" si="102">SUM(E32:E37)</f>
        <v>11008</v>
      </c>
      <c r="F31" s="321">
        <f t="shared" ref="F31" si="103">SUM(F32:F37)</f>
        <v>10408</v>
      </c>
      <c r="G31" s="321">
        <f t="shared" ref="G31" si="104">SUM(G32:G37)</f>
        <v>9809.2040130000005</v>
      </c>
      <c r="H31" s="322">
        <f t="shared" ref="H31:T31" si="105">SUM(H32:H37)</f>
        <v>9435.2388709999996</v>
      </c>
      <c r="I31" s="323">
        <f t="shared" si="10"/>
        <v>-3.8123902969536605E-2</v>
      </c>
      <c r="J31" s="324">
        <f t="shared" si="11"/>
        <v>-0.27739320852516813</v>
      </c>
      <c r="K31" s="325">
        <f t="shared" si="105"/>
        <v>8713.7367269999995</v>
      </c>
      <c r="L31" s="323">
        <f t="shared" si="12"/>
        <v>-7.6468879470301232E-2</v>
      </c>
      <c r="M31" s="324">
        <f t="shared" si="13"/>
        <v>-0.20841781186409891</v>
      </c>
      <c r="N31" s="325">
        <f t="shared" si="105"/>
        <v>240.832652</v>
      </c>
      <c r="O31" s="323">
        <f t="shared" si="14"/>
        <v>-0.97236172499293372</v>
      </c>
      <c r="P31" s="324">
        <f t="shared" si="15"/>
        <v>-0.97686081360491928</v>
      </c>
      <c r="Q31" s="325">
        <f>SUM(Q32:Q37)</f>
        <v>253.84761699999999</v>
      </c>
      <c r="R31" s="323">
        <f t="shared" si="16"/>
        <v>5.4041530049671049E-2</v>
      </c>
      <c r="S31" s="326">
        <f t="shared" si="17"/>
        <v>-0.97412148665033582</v>
      </c>
      <c r="T31" s="322">
        <f t="shared" si="105"/>
        <v>246.60072300000002</v>
      </c>
      <c r="U31" s="323">
        <f>IFERROR(T31/Q31-1,0)</f>
        <v>-2.85482057529024E-2</v>
      </c>
      <c r="V31" s="324">
        <f t="shared" si="18"/>
        <v>-0.97386386011296988</v>
      </c>
      <c r="W31" s="325">
        <f t="shared" ref="W31" si="106">SUM(W32:W37)</f>
        <v>210.84304700000001</v>
      </c>
      <c r="X31" s="323">
        <f>IFERROR(W31/T31-1,0)</f>
        <v>-0.1450023161529822</v>
      </c>
      <c r="Y31" s="324">
        <f t="shared" si="19"/>
        <v>-0.9758033718936342</v>
      </c>
      <c r="Z31" s="325">
        <f t="shared" ref="Z31" si="107">SUM(Z32:Z37)</f>
        <v>213.92780500000001</v>
      </c>
      <c r="AA31" s="323">
        <f>IFERROR(Z31/W31-1,0)</f>
        <v>1.4630589169962072E-2</v>
      </c>
      <c r="AB31" s="324">
        <f t="shared" si="20"/>
        <v>-0.11171594373341032</v>
      </c>
      <c r="AC31" s="325">
        <f t="shared" ref="AC31" si="108">SUM(AC32:AC37)</f>
        <v>319.55417399999999</v>
      </c>
      <c r="AD31" s="323">
        <f>IFERROR(AC31/Z31-1,0)</f>
        <v>0.49374773419472051</v>
      </c>
      <c r="AE31" s="326">
        <f t="shared" si="21"/>
        <v>0.2588425204716418</v>
      </c>
      <c r="AF31" s="322">
        <f t="shared" ref="AF31" si="109">SUM(AF32:AF37)</f>
        <v>467.03854899999999</v>
      </c>
      <c r="AG31" s="323">
        <f>IFERROR(AF31/AC31-1,0)</f>
        <v>0.46153168069712014</v>
      </c>
      <c r="AH31" s="324">
        <f t="shared" si="22"/>
        <v>0.89390583822416425</v>
      </c>
      <c r="AI31" s="325">
        <f t="shared" ref="AI31" si="110">SUM(AI32:AI37)</f>
        <v>429.87357500000002</v>
      </c>
      <c r="AJ31" s="323">
        <f>IFERROR(AI31/AF31-1,0)</f>
        <v>-7.9575816770533825E-2</v>
      </c>
      <c r="AK31" s="324">
        <f t="shared" si="23"/>
        <v>1.0388321128749385</v>
      </c>
      <c r="AL31" s="325">
        <f t="shared" ref="AL31" si="111">SUM(AL32:AL37)</f>
        <v>440.860141</v>
      </c>
      <c r="AM31" s="323">
        <f>IFERROR(AL31/AI31-1,0)</f>
        <v>2.5557667739869672E-2</v>
      </c>
      <c r="AN31" s="324">
        <f t="shared" si="24"/>
        <v>1.060789344330439</v>
      </c>
      <c r="AO31" s="325">
        <f t="shared" ref="AO31" si="112">SUM(AO32:AO37)</f>
        <v>35841.735557</v>
      </c>
      <c r="AP31" s="323">
        <f>IFERROR(AO31/AL31-1,0)</f>
        <v>80.29956016368466</v>
      </c>
      <c r="AQ31" s="326">
        <f t="shared" si="25"/>
        <v>111.16168798032975</v>
      </c>
      <c r="AR31" s="322">
        <f t="shared" ref="AR31" si="113">SUM(AR32:AR37)</f>
        <v>103020.324013</v>
      </c>
      <c r="AS31" s="323">
        <f>IFERROR(AR31/AO31-1,0)</f>
        <v>1.8743118158763332</v>
      </c>
      <c r="AT31" s="324">
        <f t="shared" si="26"/>
        <v>219.58205737745217</v>
      </c>
      <c r="AU31" s="325">
        <f t="shared" ref="AU31" si="114">SUM(AU32:AU37)</f>
        <v>102106.32257800001</v>
      </c>
      <c r="AV31" s="323">
        <f>IFERROR(AU31/AR31-1,0)</f>
        <v>-8.8720497023933031E-3</v>
      </c>
      <c r="AW31" s="324">
        <f t="shared" si="27"/>
        <v>236.52639965831816</v>
      </c>
      <c r="AX31" s="325">
        <f t="shared" ref="AX31" si="115">SUM(AX32:AX37)</f>
        <v>101597.887848</v>
      </c>
      <c r="AY31" s="323">
        <f>IFERROR(AX31/AU31-1,0)</f>
        <v>-4.9794637311671996E-3</v>
      </c>
      <c r="AZ31" s="324">
        <f t="shared" si="28"/>
        <v>229.45378431705396</v>
      </c>
      <c r="BA31" s="325">
        <f t="shared" ref="BA31" si="116">SUM(BA32:BA37)</f>
        <v>65632.025836999994</v>
      </c>
      <c r="BB31" s="323">
        <f>IFERROR(BA31/AX31-1,0)</f>
        <v>-0.35400206414535229</v>
      </c>
      <c r="BC31" s="326">
        <f t="shared" si="29"/>
        <v>0.83116204662086624</v>
      </c>
      <c r="BD31" s="322">
        <f t="shared" ref="BD31" si="117">SUM(BD32:BD37)</f>
        <v>65129.395657000001</v>
      </c>
      <c r="BE31" s="323">
        <f>IFERROR(BD31/BA31-1,0)</f>
        <v>-7.6583066512116993E-3</v>
      </c>
      <c r="BF31" s="324">
        <f t="shared" si="30"/>
        <v>-0.36780051624782883</v>
      </c>
      <c r="BG31" s="325">
        <f t="shared" ref="BG31" si="118">SUM(BG32:BG37)</f>
        <v>64714.066880999999</v>
      </c>
      <c r="BH31" s="323">
        <f>IFERROR(BG31/BD31-1,0)</f>
        <v>-6.3769788098035907E-3</v>
      </c>
      <c r="BI31" s="324">
        <f t="shared" si="31"/>
        <v>-0.36620901382904769</v>
      </c>
      <c r="BJ31" s="325">
        <f t="shared" ref="BJ31" si="119">SUM(BJ32:BJ37)</f>
        <v>63645.798244999998</v>
      </c>
      <c r="BK31" s="323">
        <f>IFERROR(BJ31/BG31-1,0)</f>
        <v>-1.6507518187110604E-2</v>
      </c>
      <c r="BL31" s="324">
        <f t="shared" si="32"/>
        <v>-0.37355195473925495</v>
      </c>
      <c r="BM31" s="721">
        <f>SUM(BM32:BM37)</f>
        <v>62696.135452999995</v>
      </c>
      <c r="BN31" s="323">
        <f>IFERROR(BM31/BJ31-1,0)</f>
        <v>-1.4921060277134801E-2</v>
      </c>
      <c r="BO31" s="326">
        <f t="shared" si="33"/>
        <v>-4.4732588192407885E-2</v>
      </c>
      <c r="BP31" s="322">
        <f t="shared" ref="BP31" si="120">SUM(BP32:BP37)</f>
        <v>584.69604100000004</v>
      </c>
      <c r="BQ31" s="323">
        <f>IFERROR(BP31/BM31-1,0)</f>
        <v>-0.99067412948540801</v>
      </c>
      <c r="BR31" s="324">
        <f t="shared" si="34"/>
        <v>-0.99102254772822906</v>
      </c>
    </row>
    <row r="32" spans="1:70" ht="16.25" customHeight="1" outlineLevel="1">
      <c r="A32" s="328"/>
      <c r="B32" s="329" t="s">
        <v>259</v>
      </c>
      <c r="C32" s="330" t="s">
        <v>442</v>
      </c>
      <c r="D32" s="331">
        <v>11400</v>
      </c>
      <c r="E32" s="332">
        <v>10800</v>
      </c>
      <c r="F32" s="332">
        <v>10200</v>
      </c>
      <c r="G32" s="332">
        <v>9600</v>
      </c>
      <c r="H32" s="333">
        <v>9000</v>
      </c>
      <c r="I32" s="334">
        <f t="shared" si="10"/>
        <v>-6.25E-2</v>
      </c>
      <c r="J32" s="335">
        <f t="shared" si="11"/>
        <v>-0.21052631578947367</v>
      </c>
      <c r="K32" s="336">
        <v>8400</v>
      </c>
      <c r="L32" s="334">
        <f t="shared" si="12"/>
        <v>-6.6666666666666652E-2</v>
      </c>
      <c r="M32" s="335">
        <f t="shared" si="13"/>
        <v>-0.22222222222222221</v>
      </c>
      <c r="N32" s="336">
        <v>0</v>
      </c>
      <c r="O32" s="334">
        <f t="shared" si="14"/>
        <v>-1</v>
      </c>
      <c r="P32" s="335">
        <f t="shared" si="15"/>
        <v>-1</v>
      </c>
      <c r="Q32" s="336">
        <v>0</v>
      </c>
      <c r="R32" s="334">
        <f t="shared" si="16"/>
        <v>0</v>
      </c>
      <c r="S32" s="337">
        <f t="shared" si="17"/>
        <v>-1</v>
      </c>
      <c r="T32" s="333">
        <v>0</v>
      </c>
      <c r="U32" s="334">
        <f t="shared" ref="U32:U37" si="121">(IFERROR(T32/Q32-1,0))</f>
        <v>0</v>
      </c>
      <c r="V32" s="335">
        <f t="shared" si="18"/>
        <v>-1</v>
      </c>
      <c r="W32" s="336">
        <v>0</v>
      </c>
      <c r="X32" s="334">
        <f t="shared" ref="X32:X37" si="122">(IFERROR(W32/T32-1,0))</f>
        <v>0</v>
      </c>
      <c r="Y32" s="335">
        <f t="shared" si="19"/>
        <v>-1</v>
      </c>
      <c r="Z32" s="336">
        <v>0</v>
      </c>
      <c r="AA32" s="334">
        <f t="shared" ref="AA32:AA37" si="123">(IFERROR(Z32/W32-1,0))</f>
        <v>0</v>
      </c>
      <c r="AB32" s="335">
        <f t="shared" si="20"/>
        <v>0</v>
      </c>
      <c r="AC32" s="336">
        <v>0</v>
      </c>
      <c r="AD32" s="334">
        <f t="shared" ref="AD32:AD37" si="124">(IFERROR(AC32/Z32-1,0))</f>
        <v>0</v>
      </c>
      <c r="AE32" s="337">
        <f t="shared" si="21"/>
        <v>0</v>
      </c>
      <c r="AF32" s="333">
        <v>0</v>
      </c>
      <c r="AG32" s="334">
        <f t="shared" ref="AG32:AG37" si="125">(IFERROR(AF32/AC32-1,0))</f>
        <v>0</v>
      </c>
      <c r="AH32" s="335">
        <f t="shared" si="22"/>
        <v>0</v>
      </c>
      <c r="AI32" s="336">
        <v>0</v>
      </c>
      <c r="AJ32" s="334">
        <f t="shared" ref="AJ32:AJ37" si="126">(IFERROR(AI32/AF32-1,0))</f>
        <v>0</v>
      </c>
      <c r="AK32" s="335">
        <f t="shared" si="23"/>
        <v>0</v>
      </c>
      <c r="AL32" s="336">
        <v>0</v>
      </c>
      <c r="AM32" s="334">
        <f t="shared" ref="AM32:AM37" si="127">(IFERROR(AL32/AI32-1,0))</f>
        <v>0</v>
      </c>
      <c r="AN32" s="335">
        <f t="shared" si="24"/>
        <v>0</v>
      </c>
      <c r="AO32" s="336">
        <v>35000</v>
      </c>
      <c r="AP32" s="334">
        <f t="shared" ref="AP32:AP37" si="128">(IFERROR(AO32/AL32-1,0))</f>
        <v>0</v>
      </c>
      <c r="AQ32" s="337">
        <f t="shared" si="25"/>
        <v>0</v>
      </c>
      <c r="AR32" s="333">
        <v>101200</v>
      </c>
      <c r="AS32" s="334">
        <f t="shared" ref="AS32:AS37" si="129">(IFERROR(AR32/AO32-1,0))</f>
        <v>1.8914285714285715</v>
      </c>
      <c r="AT32" s="335">
        <f t="shared" si="26"/>
        <v>0</v>
      </c>
      <c r="AU32" s="336">
        <v>100600</v>
      </c>
      <c r="AV32" s="334">
        <f t="shared" ref="AV32:AV37" si="130">(IFERROR(AU32/AR32-1,0))</f>
        <v>-5.9288537549406772E-3</v>
      </c>
      <c r="AW32" s="335">
        <f t="shared" si="27"/>
        <v>0</v>
      </c>
      <c r="AX32" s="336">
        <v>100000</v>
      </c>
      <c r="AY32" s="334">
        <f t="shared" ref="AY32:AY37" si="131">(IFERROR(AX32/AU32-1,0))</f>
        <v>-5.9642147117295874E-3</v>
      </c>
      <c r="AZ32" s="335">
        <f t="shared" si="28"/>
        <v>0</v>
      </c>
      <c r="BA32" s="336">
        <v>64400</v>
      </c>
      <c r="BB32" s="334">
        <f t="shared" ref="BB32:BB37" si="132">(IFERROR(BA32/AX32-1,0))</f>
        <v>-0.35599999999999998</v>
      </c>
      <c r="BC32" s="337">
        <f t="shared" si="29"/>
        <v>0.84000000000000008</v>
      </c>
      <c r="BD32" s="333">
        <v>63800</v>
      </c>
      <c r="BE32" s="334">
        <f t="shared" ref="BE32:BE37" si="133">(IFERROR(BD32/BA32-1,0))</f>
        <v>-9.3167701863353658E-3</v>
      </c>
      <c r="BF32" s="335">
        <f t="shared" si="30"/>
        <v>-0.36956521739130432</v>
      </c>
      <c r="BG32" s="336">
        <v>63200</v>
      </c>
      <c r="BH32" s="334">
        <f t="shared" ref="BH32:BH37" si="134">(IFERROR(BG32/BD32-1,0))</f>
        <v>-9.4043887147335914E-3</v>
      </c>
      <c r="BI32" s="335">
        <f t="shared" si="31"/>
        <v>-0.37176938369781309</v>
      </c>
      <c r="BJ32" s="336">
        <v>62600</v>
      </c>
      <c r="BK32" s="334">
        <f t="shared" ref="BK32:BK37" si="135">(IFERROR(BJ32/BG32-1,0))</f>
        <v>-9.493670886076E-3</v>
      </c>
      <c r="BL32" s="335">
        <f t="shared" si="32"/>
        <v>-0.374</v>
      </c>
      <c r="BM32" s="725">
        <v>62000</v>
      </c>
      <c r="BN32" s="334">
        <f t="shared" ref="BN32:BN37" si="136">(IFERROR(BM32/BJ32-1,0))</f>
        <v>-9.5846645367412275E-3</v>
      </c>
      <c r="BO32" s="337">
        <f t="shared" si="33"/>
        <v>-3.7267080745341574E-2</v>
      </c>
      <c r="BP32" s="333">
        <v>0</v>
      </c>
      <c r="BQ32" s="334">
        <f t="shared" ref="BQ32:BQ37" si="137">(IFERROR(BP32/BM32-1,0))</f>
        <v>-1</v>
      </c>
      <c r="BR32" s="335">
        <f t="shared" si="34"/>
        <v>-1</v>
      </c>
    </row>
    <row r="33" spans="1:70" ht="16.25" customHeight="1" outlineLevel="1">
      <c r="A33" s="328"/>
      <c r="B33" s="329" t="s">
        <v>260</v>
      </c>
      <c r="C33" s="330" t="s">
        <v>443</v>
      </c>
      <c r="D33" s="331">
        <v>188</v>
      </c>
      <c r="E33" s="332">
        <v>208</v>
      </c>
      <c r="F33" s="332">
        <v>208</v>
      </c>
      <c r="G33" s="332">
        <v>208</v>
      </c>
      <c r="H33" s="333">
        <v>208</v>
      </c>
      <c r="I33" s="334">
        <f t="shared" si="10"/>
        <v>0</v>
      </c>
      <c r="J33" s="335">
        <f t="shared" si="11"/>
        <v>0.1063829787234043</v>
      </c>
      <c r="K33" s="336">
        <v>228</v>
      </c>
      <c r="L33" s="334">
        <f t="shared" si="12"/>
        <v>9.6153846153846256E-2</v>
      </c>
      <c r="M33" s="335">
        <f t="shared" si="13"/>
        <v>9.6153846153846256E-2</v>
      </c>
      <c r="N33" s="336">
        <v>168</v>
      </c>
      <c r="O33" s="334">
        <f t="shared" si="14"/>
        <v>-0.26315789473684215</v>
      </c>
      <c r="P33" s="335">
        <f t="shared" si="15"/>
        <v>-0.19230769230769229</v>
      </c>
      <c r="Q33" s="336">
        <v>148</v>
      </c>
      <c r="R33" s="334">
        <f t="shared" si="16"/>
        <v>-0.11904761904761907</v>
      </c>
      <c r="S33" s="337">
        <f t="shared" si="17"/>
        <v>-0.28846153846153844</v>
      </c>
      <c r="T33" s="333">
        <v>148</v>
      </c>
      <c r="U33" s="334">
        <f t="shared" si="121"/>
        <v>0</v>
      </c>
      <c r="V33" s="335">
        <f t="shared" si="18"/>
        <v>-0.28846153846153844</v>
      </c>
      <c r="W33" s="336">
        <v>148</v>
      </c>
      <c r="X33" s="334">
        <f t="shared" si="122"/>
        <v>0</v>
      </c>
      <c r="Y33" s="335">
        <f t="shared" si="19"/>
        <v>-0.35087719298245612</v>
      </c>
      <c r="Z33" s="336">
        <v>148</v>
      </c>
      <c r="AA33" s="334">
        <f t="shared" si="123"/>
        <v>0</v>
      </c>
      <c r="AB33" s="335">
        <f t="shared" si="20"/>
        <v>-0.11904761904761907</v>
      </c>
      <c r="AC33" s="336">
        <v>148</v>
      </c>
      <c r="AD33" s="334">
        <f t="shared" si="124"/>
        <v>0</v>
      </c>
      <c r="AE33" s="337">
        <f t="shared" si="21"/>
        <v>0</v>
      </c>
      <c r="AF33" s="333">
        <v>148</v>
      </c>
      <c r="AG33" s="334">
        <f t="shared" si="125"/>
        <v>0</v>
      </c>
      <c r="AH33" s="335">
        <f t="shared" si="22"/>
        <v>0</v>
      </c>
      <c r="AI33" s="336">
        <v>148</v>
      </c>
      <c r="AJ33" s="334">
        <f t="shared" si="126"/>
        <v>0</v>
      </c>
      <c r="AK33" s="335">
        <f t="shared" si="23"/>
        <v>0</v>
      </c>
      <c r="AL33" s="336">
        <v>178</v>
      </c>
      <c r="AM33" s="334">
        <f t="shared" si="127"/>
        <v>0.20270270270270263</v>
      </c>
      <c r="AN33" s="335">
        <f t="shared" si="24"/>
        <v>0.20270270270270263</v>
      </c>
      <c r="AO33" s="336">
        <v>178</v>
      </c>
      <c r="AP33" s="334">
        <f t="shared" si="128"/>
        <v>0</v>
      </c>
      <c r="AQ33" s="337">
        <f t="shared" si="25"/>
        <v>0.20270270270270263</v>
      </c>
      <c r="AR33" s="333">
        <v>1253.3613</v>
      </c>
      <c r="AS33" s="334">
        <f t="shared" si="129"/>
        <v>6.0413556179775281</v>
      </c>
      <c r="AT33" s="335">
        <f t="shared" si="26"/>
        <v>7.4686574324324333</v>
      </c>
      <c r="AU33" s="336">
        <v>853.13400000000001</v>
      </c>
      <c r="AV33" s="334">
        <f t="shared" si="130"/>
        <v>-0.31932316723039078</v>
      </c>
      <c r="AW33" s="335">
        <f t="shared" si="27"/>
        <v>4.7644189189189188</v>
      </c>
      <c r="AX33" s="336">
        <v>745.71199999999999</v>
      </c>
      <c r="AY33" s="334">
        <f t="shared" si="131"/>
        <v>-0.12591456910637722</v>
      </c>
      <c r="AZ33" s="335">
        <f t="shared" si="28"/>
        <v>3.189393258426966</v>
      </c>
      <c r="BA33" s="336">
        <v>690.71199999999999</v>
      </c>
      <c r="BB33" s="334">
        <f t="shared" si="132"/>
        <v>-7.3755015341043229E-2</v>
      </c>
      <c r="BC33" s="337">
        <f t="shared" si="29"/>
        <v>2.8804044943820224</v>
      </c>
      <c r="BD33" s="333">
        <v>775.71199999999999</v>
      </c>
      <c r="BE33" s="334">
        <f t="shared" si="133"/>
        <v>0.12306142067895154</v>
      </c>
      <c r="BF33" s="335">
        <f t="shared" si="30"/>
        <v>-0.38109466121221391</v>
      </c>
      <c r="BG33" s="336">
        <v>805.71199999999999</v>
      </c>
      <c r="BH33" s="334">
        <f t="shared" si="134"/>
        <v>3.8674147106142476E-2</v>
      </c>
      <c r="BI33" s="335">
        <f t="shared" si="31"/>
        <v>-5.5585640708259221E-2</v>
      </c>
      <c r="BJ33" s="336">
        <v>422.42200000000003</v>
      </c>
      <c r="BK33" s="334">
        <f t="shared" si="135"/>
        <v>-0.47571588855571223</v>
      </c>
      <c r="BL33" s="335">
        <f t="shared" si="32"/>
        <v>-0.43353198017465189</v>
      </c>
      <c r="BM33" s="725">
        <v>207.422</v>
      </c>
      <c r="BN33" s="334">
        <f t="shared" si="136"/>
        <v>-0.50896970328249957</v>
      </c>
      <c r="BO33" s="337">
        <f t="shared" si="33"/>
        <v>-0.69969828235212361</v>
      </c>
      <c r="BP33" s="333">
        <v>232.422</v>
      </c>
      <c r="BQ33" s="334">
        <f t="shared" si="137"/>
        <v>0.12052723433387014</v>
      </c>
      <c r="BR33" s="335">
        <f t="shared" si="34"/>
        <v>-0.70037591270987165</v>
      </c>
    </row>
    <row r="34" spans="1:70" ht="16.25" customHeight="1" outlineLevel="1">
      <c r="A34" s="328"/>
      <c r="B34" s="329" t="s">
        <v>261</v>
      </c>
      <c r="C34" s="330" t="s">
        <v>445</v>
      </c>
      <c r="D34" s="331"/>
      <c r="E34" s="332"/>
      <c r="F34" s="332"/>
      <c r="G34" s="332"/>
      <c r="H34" s="333">
        <v>212.076278</v>
      </c>
      <c r="I34" s="334">
        <f t="shared" si="10"/>
        <v>0</v>
      </c>
      <c r="J34" s="335">
        <f t="shared" si="11"/>
        <v>0</v>
      </c>
      <c r="K34" s="336">
        <v>53.769731</v>
      </c>
      <c r="L34" s="334">
        <f t="shared" si="12"/>
        <v>-0.74646041741641656</v>
      </c>
      <c r="M34" s="335">
        <f t="shared" si="13"/>
        <v>0</v>
      </c>
      <c r="N34" s="336">
        <v>30.651153000000001</v>
      </c>
      <c r="O34" s="334">
        <f t="shared" si="14"/>
        <v>-0.4299552474978906</v>
      </c>
      <c r="P34" s="335">
        <f t="shared" si="15"/>
        <v>0</v>
      </c>
      <c r="Q34" s="336">
        <v>79.135993999999997</v>
      </c>
      <c r="R34" s="334">
        <f t="shared" si="16"/>
        <v>1.5818276395670985</v>
      </c>
      <c r="S34" s="337">
        <f t="shared" si="17"/>
        <v>0</v>
      </c>
      <c r="T34" s="333">
        <v>63.767054999999999</v>
      </c>
      <c r="U34" s="334">
        <f t="shared" si="121"/>
        <v>-0.19420921155043558</v>
      </c>
      <c r="V34" s="335">
        <f t="shared" si="18"/>
        <v>-0.69932018987998279</v>
      </c>
      <c r="W34" s="336">
        <v>41.014048000000003</v>
      </c>
      <c r="X34" s="334">
        <f t="shared" si="122"/>
        <v>-0.35681445536413747</v>
      </c>
      <c r="Y34" s="335">
        <f t="shared" si="19"/>
        <v>-0.23722794893654942</v>
      </c>
      <c r="Z34" s="336">
        <v>65.927805000000006</v>
      </c>
      <c r="AA34" s="334">
        <f t="shared" si="123"/>
        <v>0.60744447853574468</v>
      </c>
      <c r="AB34" s="335">
        <f t="shared" si="20"/>
        <v>1.1509078304493148</v>
      </c>
      <c r="AC34" s="336">
        <v>171.55417399999999</v>
      </c>
      <c r="AD34" s="334">
        <f t="shared" si="124"/>
        <v>1.6021520661881579</v>
      </c>
      <c r="AE34" s="337">
        <f t="shared" si="21"/>
        <v>1.1678400096926818</v>
      </c>
      <c r="AF34" s="333">
        <v>319.03854899999999</v>
      </c>
      <c r="AG34" s="334">
        <f t="shared" si="125"/>
        <v>0.85969563760075007</v>
      </c>
      <c r="AH34" s="335">
        <f t="shared" si="22"/>
        <v>4.0031877589454306</v>
      </c>
      <c r="AI34" s="336">
        <v>281.87357500000002</v>
      </c>
      <c r="AJ34" s="334">
        <f t="shared" si="126"/>
        <v>-0.11649054359258626</v>
      </c>
      <c r="AK34" s="335">
        <f t="shared" si="23"/>
        <v>5.8726104528867769</v>
      </c>
      <c r="AL34" s="336">
        <v>262.860141</v>
      </c>
      <c r="AM34" s="334">
        <f t="shared" si="127"/>
        <v>-6.7453765398193255E-2</v>
      </c>
      <c r="AN34" s="335">
        <f t="shared" si="24"/>
        <v>2.9870907426691966</v>
      </c>
      <c r="AO34" s="336">
        <v>291.45045699999997</v>
      </c>
      <c r="AP34" s="334">
        <f t="shared" si="128"/>
        <v>0.10876626593607419</v>
      </c>
      <c r="AQ34" s="337">
        <f t="shared" si="25"/>
        <v>0.69888292546003572</v>
      </c>
      <c r="AR34" s="333">
        <v>191.29386099999999</v>
      </c>
      <c r="AS34" s="334">
        <f t="shared" si="129"/>
        <v>-0.34364878693602452</v>
      </c>
      <c r="AT34" s="335">
        <f t="shared" si="26"/>
        <v>-0.40040518113063506</v>
      </c>
      <c r="AU34" s="336">
        <v>270.784988</v>
      </c>
      <c r="AV34" s="334">
        <f t="shared" si="130"/>
        <v>0.41554457934225097</v>
      </c>
      <c r="AW34" s="335">
        <f t="shared" si="27"/>
        <v>-3.9338866724204391E-2</v>
      </c>
      <c r="AX34" s="336">
        <v>457.16446100000002</v>
      </c>
      <c r="AY34" s="334">
        <f t="shared" si="131"/>
        <v>0.68829322621090072</v>
      </c>
      <c r="AZ34" s="335">
        <f t="shared" si="28"/>
        <v>0.73919278617445472</v>
      </c>
      <c r="BA34" s="336">
        <v>541.31383700000004</v>
      </c>
      <c r="BB34" s="334">
        <f t="shared" si="132"/>
        <v>0.18406806123103259</v>
      </c>
      <c r="BC34" s="337">
        <f t="shared" si="29"/>
        <v>0.85730996126041448</v>
      </c>
      <c r="BD34" s="333">
        <v>553.68365700000004</v>
      </c>
      <c r="BE34" s="334">
        <f t="shared" si="133"/>
        <v>2.2851475714263048E-2</v>
      </c>
      <c r="BF34" s="335">
        <f t="shared" si="30"/>
        <v>1.8944141443200837</v>
      </c>
      <c r="BG34" s="336">
        <v>708.35488099999998</v>
      </c>
      <c r="BH34" s="334">
        <f t="shared" si="134"/>
        <v>0.27934944809107831</v>
      </c>
      <c r="BI34" s="335">
        <f t="shared" si="31"/>
        <v>1.6159311350007335</v>
      </c>
      <c r="BJ34" s="336">
        <v>623.37624500000004</v>
      </c>
      <c r="BK34" s="334">
        <f t="shared" si="135"/>
        <v>-0.11996618965910666</v>
      </c>
      <c r="BL34" s="335">
        <f t="shared" si="32"/>
        <v>0.36357109569809709</v>
      </c>
      <c r="BM34" s="725">
        <v>488.71345300000002</v>
      </c>
      <c r="BN34" s="334">
        <f t="shared" si="136"/>
        <v>-0.21602169328733412</v>
      </c>
      <c r="BO34" s="337">
        <f t="shared" si="33"/>
        <v>-9.7171696721286671E-2</v>
      </c>
      <c r="BP34" s="333">
        <v>352.27404100000001</v>
      </c>
      <c r="BQ34" s="334">
        <f t="shared" si="137"/>
        <v>-0.27918079840540011</v>
      </c>
      <c r="BR34" s="335">
        <f t="shared" si="34"/>
        <v>-0.36376297810791269</v>
      </c>
    </row>
    <row r="35" spans="1:70" ht="16.25" customHeight="1" outlineLevel="1">
      <c r="A35" s="328"/>
      <c r="B35" s="329" t="s">
        <v>262</v>
      </c>
      <c r="C35" s="330" t="s">
        <v>69</v>
      </c>
      <c r="D35" s="331" t="s">
        <v>30</v>
      </c>
      <c r="E35" s="332" t="s">
        <v>30</v>
      </c>
      <c r="F35" s="332" t="s">
        <v>30</v>
      </c>
      <c r="G35" s="332">
        <v>1.204013</v>
      </c>
      <c r="H35" s="333">
        <v>15.162592999999999</v>
      </c>
      <c r="I35" s="334">
        <f t="shared" si="10"/>
        <v>11.593379805699772</v>
      </c>
      <c r="J35" s="335">
        <f t="shared" si="11"/>
        <v>0</v>
      </c>
      <c r="K35" s="336">
        <v>31.966996000000002</v>
      </c>
      <c r="L35" s="334">
        <f t="shared" si="12"/>
        <v>1.108280292163748</v>
      </c>
      <c r="M35" s="335">
        <f t="shared" si="13"/>
        <v>0</v>
      </c>
      <c r="N35" s="336">
        <v>42.181499000000002</v>
      </c>
      <c r="O35" s="334">
        <f t="shared" si="14"/>
        <v>0.31953277686774206</v>
      </c>
      <c r="P35" s="335">
        <f t="shared" si="15"/>
        <v>0</v>
      </c>
      <c r="Q35" s="336">
        <v>26.711622999999999</v>
      </c>
      <c r="R35" s="334">
        <f t="shared" si="16"/>
        <v>-0.36674552509383329</v>
      </c>
      <c r="S35" s="337">
        <f t="shared" si="17"/>
        <v>21.185493844335568</v>
      </c>
      <c r="T35" s="333">
        <v>34.833668000000003</v>
      </c>
      <c r="U35" s="334">
        <f t="shared" si="121"/>
        <v>0.304064077274526</v>
      </c>
      <c r="V35" s="335">
        <f t="shared" si="18"/>
        <v>1.2973424136623599</v>
      </c>
      <c r="W35" s="336">
        <v>21.828999</v>
      </c>
      <c r="X35" s="334">
        <f t="shared" si="122"/>
        <v>-0.37333619301877718</v>
      </c>
      <c r="Y35" s="335">
        <f t="shared" si="19"/>
        <v>-0.31713949599768465</v>
      </c>
      <c r="Z35" s="336">
        <v>0</v>
      </c>
      <c r="AA35" s="334">
        <f t="shared" si="123"/>
        <v>-1</v>
      </c>
      <c r="AB35" s="335">
        <f t="shared" si="20"/>
        <v>-1</v>
      </c>
      <c r="AC35" s="336">
        <v>0</v>
      </c>
      <c r="AD35" s="334">
        <f t="shared" si="124"/>
        <v>0</v>
      </c>
      <c r="AE35" s="337">
        <f t="shared" si="21"/>
        <v>-1</v>
      </c>
      <c r="AF35" s="333">
        <v>0</v>
      </c>
      <c r="AG35" s="334">
        <f t="shared" si="125"/>
        <v>0</v>
      </c>
      <c r="AH35" s="335">
        <f t="shared" si="22"/>
        <v>-1</v>
      </c>
      <c r="AI35" s="336">
        <v>0</v>
      </c>
      <c r="AJ35" s="334">
        <f t="shared" si="126"/>
        <v>0</v>
      </c>
      <c r="AK35" s="335">
        <f t="shared" si="23"/>
        <v>-1</v>
      </c>
      <c r="AL35" s="336">
        <v>0</v>
      </c>
      <c r="AM35" s="334">
        <f t="shared" si="127"/>
        <v>0</v>
      </c>
      <c r="AN35" s="335">
        <f t="shared" si="24"/>
        <v>0</v>
      </c>
      <c r="AO35" s="336">
        <v>0</v>
      </c>
      <c r="AP35" s="334">
        <f t="shared" si="128"/>
        <v>0</v>
      </c>
      <c r="AQ35" s="337">
        <f t="shared" si="25"/>
        <v>0</v>
      </c>
      <c r="AR35" s="333" t="s">
        <v>30</v>
      </c>
      <c r="AS35" s="334">
        <f t="shared" si="129"/>
        <v>0</v>
      </c>
      <c r="AT35" s="335">
        <f t="shared" si="26"/>
        <v>0</v>
      </c>
      <c r="AU35" s="336" t="s">
        <v>30</v>
      </c>
      <c r="AV35" s="334">
        <f t="shared" si="130"/>
        <v>0</v>
      </c>
      <c r="AW35" s="335">
        <f t="shared" si="27"/>
        <v>0</v>
      </c>
      <c r="AX35" s="336" t="s">
        <v>30</v>
      </c>
      <c r="AY35" s="334">
        <f t="shared" si="131"/>
        <v>0</v>
      </c>
      <c r="AZ35" s="335">
        <f t="shared" si="28"/>
        <v>0</v>
      </c>
      <c r="BA35" s="336" t="s">
        <v>30</v>
      </c>
      <c r="BB35" s="334">
        <f t="shared" si="132"/>
        <v>0</v>
      </c>
      <c r="BC35" s="337">
        <f t="shared" si="29"/>
        <v>0</v>
      </c>
      <c r="BD35" s="1009" t="s">
        <v>30</v>
      </c>
      <c r="BE35" s="405">
        <f t="shared" si="133"/>
        <v>0</v>
      </c>
      <c r="BF35" s="1010">
        <f t="shared" si="30"/>
        <v>0</v>
      </c>
      <c r="BG35" s="726" t="s">
        <v>30</v>
      </c>
      <c r="BH35" s="405">
        <f t="shared" si="134"/>
        <v>0</v>
      </c>
      <c r="BI35" s="1010">
        <f t="shared" si="31"/>
        <v>0</v>
      </c>
      <c r="BJ35" s="726" t="s">
        <v>30</v>
      </c>
      <c r="BK35" s="405">
        <f t="shared" si="135"/>
        <v>0</v>
      </c>
      <c r="BL35" s="1010">
        <f t="shared" si="32"/>
        <v>0</v>
      </c>
      <c r="BM35" s="725" t="s">
        <v>30</v>
      </c>
      <c r="BN35" s="405">
        <f t="shared" si="136"/>
        <v>0</v>
      </c>
      <c r="BO35" s="1011">
        <f t="shared" si="33"/>
        <v>0</v>
      </c>
      <c r="BP35" s="1009" t="s">
        <v>30</v>
      </c>
      <c r="BQ35" s="405">
        <f t="shared" si="137"/>
        <v>0</v>
      </c>
      <c r="BR35" s="1010">
        <f t="shared" si="34"/>
        <v>0</v>
      </c>
    </row>
    <row r="36" spans="1:70" ht="16.25" customHeight="1" outlineLevel="1">
      <c r="A36" s="328"/>
      <c r="B36" s="339" t="s">
        <v>263</v>
      </c>
      <c r="C36" s="330" t="s">
        <v>68</v>
      </c>
      <c r="D36" s="331">
        <v>1469.224181</v>
      </c>
      <c r="E36" s="332" t="s">
        <v>30</v>
      </c>
      <c r="F36" s="332" t="s">
        <v>30</v>
      </c>
      <c r="G36" s="332" t="s">
        <v>30</v>
      </c>
      <c r="H36" s="333" t="s">
        <v>30</v>
      </c>
      <c r="I36" s="334">
        <f t="shared" si="10"/>
        <v>0</v>
      </c>
      <c r="J36" s="335">
        <f t="shared" si="11"/>
        <v>0</v>
      </c>
      <c r="K36" s="336" t="s">
        <v>30</v>
      </c>
      <c r="L36" s="334">
        <f t="shared" si="12"/>
        <v>0</v>
      </c>
      <c r="M36" s="335">
        <f t="shared" si="13"/>
        <v>0</v>
      </c>
      <c r="N36" s="336" t="s">
        <v>30</v>
      </c>
      <c r="O36" s="334">
        <f t="shared" si="14"/>
        <v>0</v>
      </c>
      <c r="P36" s="335">
        <f t="shared" si="15"/>
        <v>0</v>
      </c>
      <c r="Q36" s="336">
        <v>0</v>
      </c>
      <c r="R36" s="334">
        <f t="shared" si="16"/>
        <v>0</v>
      </c>
      <c r="S36" s="337">
        <f t="shared" si="17"/>
        <v>0</v>
      </c>
      <c r="T36" s="333">
        <v>0</v>
      </c>
      <c r="U36" s="334">
        <f t="shared" si="121"/>
        <v>0</v>
      </c>
      <c r="V36" s="335">
        <f t="shared" si="18"/>
        <v>0</v>
      </c>
      <c r="W36" s="336">
        <v>0</v>
      </c>
      <c r="X36" s="334">
        <f t="shared" si="122"/>
        <v>0</v>
      </c>
      <c r="Y36" s="335">
        <f t="shared" si="19"/>
        <v>0</v>
      </c>
      <c r="Z36" s="336">
        <v>0</v>
      </c>
      <c r="AA36" s="334">
        <f t="shared" si="123"/>
        <v>0</v>
      </c>
      <c r="AB36" s="335">
        <f t="shared" si="20"/>
        <v>0</v>
      </c>
      <c r="AC36" s="336">
        <v>0</v>
      </c>
      <c r="AD36" s="334">
        <f t="shared" si="124"/>
        <v>0</v>
      </c>
      <c r="AE36" s="337">
        <f t="shared" si="21"/>
        <v>0</v>
      </c>
      <c r="AF36" s="333">
        <v>0</v>
      </c>
      <c r="AG36" s="334">
        <f t="shared" si="125"/>
        <v>0</v>
      </c>
      <c r="AH36" s="335">
        <f t="shared" si="22"/>
        <v>0</v>
      </c>
      <c r="AI36" s="336">
        <v>0</v>
      </c>
      <c r="AJ36" s="334">
        <f t="shared" si="126"/>
        <v>0</v>
      </c>
      <c r="AK36" s="335">
        <f t="shared" si="23"/>
        <v>0</v>
      </c>
      <c r="AL36" s="336">
        <v>0</v>
      </c>
      <c r="AM36" s="334">
        <f t="shared" si="127"/>
        <v>0</v>
      </c>
      <c r="AN36" s="335">
        <f t="shared" si="24"/>
        <v>0</v>
      </c>
      <c r="AO36" s="336">
        <v>0</v>
      </c>
      <c r="AP36" s="334">
        <f t="shared" si="128"/>
        <v>0</v>
      </c>
      <c r="AQ36" s="337">
        <f t="shared" si="25"/>
        <v>0</v>
      </c>
      <c r="AR36" s="333" t="s">
        <v>30</v>
      </c>
      <c r="AS36" s="334">
        <f t="shared" si="129"/>
        <v>0</v>
      </c>
      <c r="AT36" s="335">
        <f t="shared" si="26"/>
        <v>0</v>
      </c>
      <c r="AU36" s="336" t="s">
        <v>30</v>
      </c>
      <c r="AV36" s="334">
        <f t="shared" si="130"/>
        <v>0</v>
      </c>
      <c r="AW36" s="335">
        <f t="shared" si="27"/>
        <v>0</v>
      </c>
      <c r="AX36" s="336" t="s">
        <v>30</v>
      </c>
      <c r="AY36" s="334">
        <f t="shared" si="131"/>
        <v>0</v>
      </c>
      <c r="AZ36" s="335">
        <f t="shared" si="28"/>
        <v>0</v>
      </c>
      <c r="BA36" s="336" t="s">
        <v>30</v>
      </c>
      <c r="BB36" s="334">
        <f t="shared" si="132"/>
        <v>0</v>
      </c>
      <c r="BC36" s="337">
        <f t="shared" si="29"/>
        <v>0</v>
      </c>
      <c r="BD36" s="1009" t="s">
        <v>30</v>
      </c>
      <c r="BE36" s="405">
        <f t="shared" si="133"/>
        <v>0</v>
      </c>
      <c r="BF36" s="1010">
        <f t="shared" si="30"/>
        <v>0</v>
      </c>
      <c r="BG36" s="726" t="s">
        <v>30</v>
      </c>
      <c r="BH36" s="405">
        <f t="shared" si="134"/>
        <v>0</v>
      </c>
      <c r="BI36" s="1010">
        <f t="shared" si="31"/>
        <v>0</v>
      </c>
      <c r="BJ36" s="726" t="s">
        <v>30</v>
      </c>
      <c r="BK36" s="405">
        <f t="shared" si="135"/>
        <v>0</v>
      </c>
      <c r="BL36" s="1010">
        <f t="shared" si="32"/>
        <v>0</v>
      </c>
      <c r="BM36" s="725" t="s">
        <v>30</v>
      </c>
      <c r="BN36" s="405">
        <f t="shared" si="136"/>
        <v>0</v>
      </c>
      <c r="BO36" s="1011">
        <f t="shared" si="33"/>
        <v>0</v>
      </c>
      <c r="BP36" s="1009" t="s">
        <v>30</v>
      </c>
      <c r="BQ36" s="405">
        <f t="shared" si="137"/>
        <v>0</v>
      </c>
      <c r="BR36" s="1010">
        <f t="shared" si="34"/>
        <v>0</v>
      </c>
    </row>
    <row r="37" spans="1:70" ht="16.25" customHeight="1" outlineLevel="1">
      <c r="A37" s="328"/>
      <c r="B37" s="329" t="s">
        <v>264</v>
      </c>
      <c r="C37" s="330" t="s">
        <v>446</v>
      </c>
      <c r="D37" s="331"/>
      <c r="E37" s="332"/>
      <c r="F37" s="332"/>
      <c r="G37" s="332"/>
      <c r="H37" s="333" t="s">
        <v>30</v>
      </c>
      <c r="I37" s="334">
        <f t="shared" si="10"/>
        <v>0</v>
      </c>
      <c r="J37" s="335">
        <f t="shared" si="11"/>
        <v>0</v>
      </c>
      <c r="K37" s="336" t="s">
        <v>30</v>
      </c>
      <c r="L37" s="334">
        <f t="shared" si="12"/>
        <v>0</v>
      </c>
      <c r="M37" s="335">
        <f t="shared" si="13"/>
        <v>0</v>
      </c>
      <c r="N37" s="336" t="s">
        <v>30</v>
      </c>
      <c r="O37" s="334">
        <f t="shared" si="14"/>
        <v>0</v>
      </c>
      <c r="P37" s="335">
        <f t="shared" si="15"/>
        <v>0</v>
      </c>
      <c r="Q37" s="336">
        <v>0</v>
      </c>
      <c r="R37" s="334">
        <f t="shared" si="16"/>
        <v>0</v>
      </c>
      <c r="S37" s="337">
        <f t="shared" si="17"/>
        <v>0</v>
      </c>
      <c r="T37" s="333">
        <v>0</v>
      </c>
      <c r="U37" s="334">
        <f t="shared" si="121"/>
        <v>0</v>
      </c>
      <c r="V37" s="335">
        <f t="shared" si="18"/>
        <v>0</v>
      </c>
      <c r="W37" s="336">
        <v>0</v>
      </c>
      <c r="X37" s="334">
        <f t="shared" si="122"/>
        <v>0</v>
      </c>
      <c r="Y37" s="335">
        <f t="shared" si="19"/>
        <v>0</v>
      </c>
      <c r="Z37" s="336">
        <v>0</v>
      </c>
      <c r="AA37" s="334">
        <f t="shared" si="123"/>
        <v>0</v>
      </c>
      <c r="AB37" s="335">
        <f t="shared" si="20"/>
        <v>0</v>
      </c>
      <c r="AC37" s="336">
        <v>0</v>
      </c>
      <c r="AD37" s="334">
        <f t="shared" si="124"/>
        <v>0</v>
      </c>
      <c r="AE37" s="337">
        <f t="shared" si="21"/>
        <v>0</v>
      </c>
      <c r="AF37" s="333">
        <v>0</v>
      </c>
      <c r="AG37" s="334">
        <f t="shared" si="125"/>
        <v>0</v>
      </c>
      <c r="AH37" s="335">
        <f t="shared" si="22"/>
        <v>0</v>
      </c>
      <c r="AI37" s="336">
        <v>0</v>
      </c>
      <c r="AJ37" s="334">
        <f t="shared" si="126"/>
        <v>0</v>
      </c>
      <c r="AK37" s="335">
        <f t="shared" si="23"/>
        <v>0</v>
      </c>
      <c r="AL37" s="336">
        <v>0</v>
      </c>
      <c r="AM37" s="334">
        <f t="shared" si="127"/>
        <v>0</v>
      </c>
      <c r="AN37" s="335">
        <f t="shared" si="24"/>
        <v>0</v>
      </c>
      <c r="AO37" s="336">
        <v>372.2851</v>
      </c>
      <c r="AP37" s="334">
        <f t="shared" si="128"/>
        <v>0</v>
      </c>
      <c r="AQ37" s="337">
        <f t="shared" si="25"/>
        <v>0</v>
      </c>
      <c r="AR37" s="333">
        <v>375.66885200000002</v>
      </c>
      <c r="AS37" s="334">
        <f t="shared" si="129"/>
        <v>9.0891416282843362E-3</v>
      </c>
      <c r="AT37" s="335">
        <f t="shared" si="26"/>
        <v>0</v>
      </c>
      <c r="AU37" s="336">
        <v>382.40359000000001</v>
      </c>
      <c r="AV37" s="334">
        <f t="shared" si="130"/>
        <v>1.7927326058962079E-2</v>
      </c>
      <c r="AW37" s="335">
        <f t="shared" si="27"/>
        <v>0</v>
      </c>
      <c r="AX37" s="336">
        <v>395.01138700000001</v>
      </c>
      <c r="AY37" s="334">
        <f t="shared" si="131"/>
        <v>3.2969870915699362E-2</v>
      </c>
      <c r="AZ37" s="335">
        <f t="shared" si="28"/>
        <v>0</v>
      </c>
      <c r="BA37" s="336" t="s">
        <v>30</v>
      </c>
      <c r="BB37" s="334">
        <f t="shared" si="132"/>
        <v>0</v>
      </c>
      <c r="BC37" s="337">
        <f t="shared" si="29"/>
        <v>0</v>
      </c>
      <c r="BD37" s="1009" t="s">
        <v>30</v>
      </c>
      <c r="BE37" s="405">
        <f t="shared" si="133"/>
        <v>0</v>
      </c>
      <c r="BF37" s="1010">
        <f t="shared" si="30"/>
        <v>0</v>
      </c>
      <c r="BG37" s="726" t="s">
        <v>30</v>
      </c>
      <c r="BH37" s="405">
        <f t="shared" si="134"/>
        <v>0</v>
      </c>
      <c r="BI37" s="1010">
        <f t="shared" si="31"/>
        <v>0</v>
      </c>
      <c r="BJ37" s="726" t="s">
        <v>30</v>
      </c>
      <c r="BK37" s="405">
        <f t="shared" si="135"/>
        <v>0</v>
      </c>
      <c r="BL37" s="1010">
        <f t="shared" si="32"/>
        <v>0</v>
      </c>
      <c r="BM37" s="725" t="s">
        <v>30</v>
      </c>
      <c r="BN37" s="405">
        <f t="shared" si="136"/>
        <v>0</v>
      </c>
      <c r="BO37" s="1011">
        <f t="shared" si="33"/>
        <v>0</v>
      </c>
      <c r="BP37" s="1009" t="s">
        <v>30</v>
      </c>
      <c r="BQ37" s="405">
        <f t="shared" si="137"/>
        <v>0</v>
      </c>
      <c r="BR37" s="1010">
        <f t="shared" si="34"/>
        <v>0</v>
      </c>
    </row>
    <row r="38" spans="1:70" s="297" customFormat="1" ht="16.25" customHeight="1">
      <c r="A38" s="307" t="s">
        <v>70</v>
      </c>
      <c r="B38" s="308"/>
      <c r="C38" s="309" t="s">
        <v>448</v>
      </c>
      <c r="D38" s="310">
        <f t="shared" ref="D38" si="138">D45+D39</f>
        <v>36571.670379000003</v>
      </c>
      <c r="E38" s="311">
        <f t="shared" ref="E38" si="139">E45+E39</f>
        <v>41954.374255000002</v>
      </c>
      <c r="F38" s="311">
        <f t="shared" ref="F38" si="140">F45+F39</f>
        <v>44799.522691999999</v>
      </c>
      <c r="G38" s="311">
        <f t="shared" ref="G38" si="141">G45+G39</f>
        <v>51043.024111000006</v>
      </c>
      <c r="H38" s="312">
        <f t="shared" ref="H38:N38" si="142">H45+H39</f>
        <v>56085.378000000004</v>
      </c>
      <c r="I38" s="313">
        <f t="shared" si="10"/>
        <v>9.8786346945955117E-2</v>
      </c>
      <c r="J38" s="314">
        <f t="shared" si="11"/>
        <v>0.53357441480728918</v>
      </c>
      <c r="K38" s="315">
        <f t="shared" si="142"/>
        <v>63717.354022</v>
      </c>
      <c r="L38" s="313">
        <f t="shared" si="12"/>
        <v>0.13607782088943021</v>
      </c>
      <c r="M38" s="314">
        <f t="shared" si="13"/>
        <v>0.51872969513795919</v>
      </c>
      <c r="N38" s="315">
        <f t="shared" si="142"/>
        <v>74797.354800999994</v>
      </c>
      <c r="O38" s="313">
        <f t="shared" si="14"/>
        <v>0.17389298330207414</v>
      </c>
      <c r="P38" s="314">
        <f t="shared" si="15"/>
        <v>0.6696016007857335</v>
      </c>
      <c r="Q38" s="315">
        <f>Q45+Q39</f>
        <v>87916.575572000002</v>
      </c>
      <c r="R38" s="313">
        <f t="shared" si="16"/>
        <v>0.1753968546869602</v>
      </c>
      <c r="S38" s="316">
        <f t="shared" si="17"/>
        <v>0.72240138791176323</v>
      </c>
      <c r="T38" s="312">
        <f>T45+T39</f>
        <v>97003.643599000003</v>
      </c>
      <c r="U38" s="313">
        <f>IFERROR(T38/Q38-1,0)</f>
        <v>0.10336012256935634</v>
      </c>
      <c r="V38" s="314">
        <f t="shared" si="18"/>
        <v>0.72957100510225659</v>
      </c>
      <c r="W38" s="315">
        <f>W45+W39</f>
        <v>101725.018863</v>
      </c>
      <c r="X38" s="313">
        <f>IFERROR(W38/T38-1,0)</f>
        <v>4.8672143528108336E-2</v>
      </c>
      <c r="Y38" s="314">
        <f t="shared" si="19"/>
        <v>0.59650413022293614</v>
      </c>
      <c r="Z38" s="315">
        <f>Z45+Z39</f>
        <v>110566.3146</v>
      </c>
      <c r="AA38" s="313">
        <f>IFERROR(Z38/W38-1,0)</f>
        <v>8.691367999554922E-2</v>
      </c>
      <c r="AB38" s="314">
        <f t="shared" si="20"/>
        <v>0.47821156101260676</v>
      </c>
      <c r="AC38" s="315">
        <f>AC45+AC39</f>
        <v>123756.87964500001</v>
      </c>
      <c r="AD38" s="313">
        <f>IFERROR(AC38/Z38-1,0)</f>
        <v>0.11930003358364627</v>
      </c>
      <c r="AE38" s="316">
        <f t="shared" si="21"/>
        <v>0.40766264882153314</v>
      </c>
      <c r="AF38" s="312">
        <f>AF45+AF39</f>
        <v>129463.98370300001</v>
      </c>
      <c r="AG38" s="313">
        <f>IFERROR(AF38/AC38-1,0)</f>
        <v>4.6115448889556543E-2</v>
      </c>
      <c r="AH38" s="314">
        <f t="shared" si="22"/>
        <v>0.33463011181504343</v>
      </c>
      <c r="AI38" s="315">
        <f>AI45+AI39</f>
        <v>141506.17944000001</v>
      </c>
      <c r="AJ38" s="313">
        <f>IFERROR(AI38/AF38-1,0)</f>
        <v>9.3015797850201309E-2</v>
      </c>
      <c r="AK38" s="314">
        <f t="shared" si="23"/>
        <v>0.39106564954857359</v>
      </c>
      <c r="AL38" s="315">
        <f>AL45+AL39</f>
        <v>154053.51558599999</v>
      </c>
      <c r="AM38" s="313">
        <f>IFERROR(AL38/AI38-1,0)</f>
        <v>8.8669881383661941E-2</v>
      </c>
      <c r="AN38" s="314">
        <f t="shared" si="24"/>
        <v>0.3933132902487102</v>
      </c>
      <c r="AO38" s="315">
        <f>AO45+AO39</f>
        <v>163744.43135199999</v>
      </c>
      <c r="AP38" s="313">
        <f>IFERROR(AO38/AL38-1,0)</f>
        <v>6.2906164323072833E-2</v>
      </c>
      <c r="AQ38" s="316">
        <f t="shared" si="25"/>
        <v>0.32311376807257397</v>
      </c>
      <c r="AR38" s="312">
        <f>AR45+AR39</f>
        <v>172416.42394000001</v>
      </c>
      <c r="AS38" s="313">
        <f>IFERROR(AR38/AO38-1,0)</f>
        <v>5.2960534391291336E-2</v>
      </c>
      <c r="AT38" s="314">
        <f t="shared" si="26"/>
        <v>0.33177134681361342</v>
      </c>
      <c r="AU38" s="315">
        <f>AU45+AU39</f>
        <v>186245.51312299998</v>
      </c>
      <c r="AV38" s="313">
        <f>IFERROR(AU38/AR38-1,0)</f>
        <v>8.020749338712907E-2</v>
      </c>
      <c r="AW38" s="314">
        <f t="shared" si="27"/>
        <v>0.31616522939176583</v>
      </c>
      <c r="AX38" s="315">
        <f>AX45+AX39</f>
        <v>201746.08315800002</v>
      </c>
      <c r="AY38" s="313">
        <f>IFERROR(AX38/AU38-1,0)</f>
        <v>8.3226542079234855E-2</v>
      </c>
      <c r="AZ38" s="314">
        <f t="shared" si="28"/>
        <v>0.30958441545837867</v>
      </c>
      <c r="BA38" s="315">
        <f>BA45+BA39</f>
        <v>229553.85716000001</v>
      </c>
      <c r="BB38" s="313">
        <f>IFERROR(BA38/AX38-1,0)</f>
        <v>0.13783550870834982</v>
      </c>
      <c r="BC38" s="316">
        <f t="shared" si="29"/>
        <v>0.40190329078446685</v>
      </c>
      <c r="BD38" s="312">
        <f>BD45+BD39</f>
        <v>240906.90308700001</v>
      </c>
      <c r="BE38" s="313">
        <f>IFERROR(BD38/BA38-1,0)</f>
        <v>4.9457003543559974E-2</v>
      </c>
      <c r="BF38" s="314">
        <f t="shared" si="30"/>
        <v>0.39723871764579877</v>
      </c>
      <c r="BG38" s="315">
        <f>BG45+BG39</f>
        <v>259980.504828</v>
      </c>
      <c r="BH38" s="313">
        <f>IFERROR(BG38/BD38-1,0)</f>
        <v>7.9174160211224143E-2</v>
      </c>
      <c r="BI38" s="314">
        <f t="shared" si="31"/>
        <v>0.39590211043797918</v>
      </c>
      <c r="BJ38" s="315">
        <f>BJ45+BJ39</f>
        <v>271169.36151000002</v>
      </c>
      <c r="BK38" s="313">
        <f>IFERROR(BJ38/BG38-1,0)</f>
        <v>4.303729115920607E-2</v>
      </c>
      <c r="BL38" s="314">
        <f t="shared" si="32"/>
        <v>0.34411214961546621</v>
      </c>
      <c r="BM38" s="716">
        <f>BM45+BM39</f>
        <v>283500.499663</v>
      </c>
      <c r="BN38" s="313">
        <f>IFERROR(BM38/BJ38-1,0)</f>
        <v>4.5473935861833015E-2</v>
      </c>
      <c r="BO38" s="316">
        <f t="shared" si="33"/>
        <v>0.23500647373308547</v>
      </c>
      <c r="BP38" s="312">
        <f>BP45+BP39</f>
        <v>297235.16150500003</v>
      </c>
      <c r="BQ38" s="313">
        <f>IFERROR(BP38/BM38-1,0)</f>
        <v>4.8446693597812285E-2</v>
      </c>
      <c r="BR38" s="314">
        <f t="shared" si="34"/>
        <v>0.23381753572108255</v>
      </c>
    </row>
    <row r="39" spans="1:70" s="327" customFormat="1" ht="24">
      <c r="A39" s="317" t="s">
        <v>71</v>
      </c>
      <c r="B39" s="318"/>
      <c r="C39" s="1007" t="s">
        <v>447</v>
      </c>
      <c r="D39" s="320">
        <f t="shared" ref="D39" si="143">SUM(D40:D44)</f>
        <v>36571.670379000003</v>
      </c>
      <c r="E39" s="321">
        <f t="shared" ref="E39" si="144">SUM(E40:E44)</f>
        <v>41954.374255000002</v>
      </c>
      <c r="F39" s="321">
        <f t="shared" ref="F39" si="145">SUM(F40:F44)</f>
        <v>44799.522691999999</v>
      </c>
      <c r="G39" s="321">
        <f t="shared" ref="G39" si="146">SUM(G40:G44)</f>
        <v>51043.024111000006</v>
      </c>
      <c r="H39" s="322">
        <f t="shared" ref="H39:N39" si="147">SUM(H40:H44)</f>
        <v>56085.378000000004</v>
      </c>
      <c r="I39" s="323">
        <f t="shared" si="10"/>
        <v>9.8786346945955117E-2</v>
      </c>
      <c r="J39" s="324">
        <f t="shared" si="11"/>
        <v>0.53357441480728918</v>
      </c>
      <c r="K39" s="325">
        <f t="shared" si="147"/>
        <v>63717.354022</v>
      </c>
      <c r="L39" s="323">
        <f t="shared" si="12"/>
        <v>0.13607782088943021</v>
      </c>
      <c r="M39" s="324">
        <f t="shared" si="13"/>
        <v>0.51872969513795919</v>
      </c>
      <c r="N39" s="325">
        <f t="shared" si="147"/>
        <v>74797.354800999994</v>
      </c>
      <c r="O39" s="323">
        <f t="shared" si="14"/>
        <v>0.17389298330207414</v>
      </c>
      <c r="P39" s="324">
        <f t="shared" si="15"/>
        <v>0.6696016007857335</v>
      </c>
      <c r="Q39" s="325">
        <f>SUM(Q40:Q44)</f>
        <v>87916.575572000002</v>
      </c>
      <c r="R39" s="323">
        <f t="shared" si="16"/>
        <v>0.1753968546869602</v>
      </c>
      <c r="S39" s="326">
        <f t="shared" si="17"/>
        <v>0.72240138791176323</v>
      </c>
      <c r="T39" s="322">
        <f>SUM(T40:T44)</f>
        <v>97003.643599000003</v>
      </c>
      <c r="U39" s="323">
        <f>IFERROR(T39/Q39-1,0)</f>
        <v>0.10336012256935634</v>
      </c>
      <c r="V39" s="324">
        <f t="shared" si="18"/>
        <v>0.72957100510225659</v>
      </c>
      <c r="W39" s="325">
        <f>SUM(W40:W44)</f>
        <v>101725.018863</v>
      </c>
      <c r="X39" s="323">
        <f>IFERROR(W39/T39-1,0)</f>
        <v>4.8672143528108336E-2</v>
      </c>
      <c r="Y39" s="324">
        <f t="shared" si="19"/>
        <v>0.59650413022293614</v>
      </c>
      <c r="Z39" s="325">
        <f>SUM(Z40:Z44)</f>
        <v>110566.3146</v>
      </c>
      <c r="AA39" s="323">
        <f>IFERROR(Z39/W39-1,0)</f>
        <v>8.691367999554922E-2</v>
      </c>
      <c r="AB39" s="324">
        <f t="shared" si="20"/>
        <v>0.47821156101260676</v>
      </c>
      <c r="AC39" s="325">
        <f>SUM(AC40:AC44)</f>
        <v>123756.87964500001</v>
      </c>
      <c r="AD39" s="323">
        <f>IFERROR(AC39/Z39-1,0)</f>
        <v>0.11930003358364627</v>
      </c>
      <c r="AE39" s="326">
        <f t="shared" si="21"/>
        <v>0.40766264882153314</v>
      </c>
      <c r="AF39" s="322">
        <f>SUM(AF40:AF44)</f>
        <v>129463.98370300001</v>
      </c>
      <c r="AG39" s="323">
        <f>IFERROR(AF39/AC39-1,0)</f>
        <v>4.6115448889556543E-2</v>
      </c>
      <c r="AH39" s="324">
        <f t="shared" si="22"/>
        <v>0.33463011181504343</v>
      </c>
      <c r="AI39" s="325">
        <f>SUM(AI40:AI44)</f>
        <v>141506.17944000001</v>
      </c>
      <c r="AJ39" s="323">
        <f>IFERROR(AI39/AF39-1,0)</f>
        <v>9.3015797850201309E-2</v>
      </c>
      <c r="AK39" s="324">
        <f t="shared" si="23"/>
        <v>0.39106564954857359</v>
      </c>
      <c r="AL39" s="325">
        <f>SUM(AL40:AL44)</f>
        <v>154053.51558599999</v>
      </c>
      <c r="AM39" s="323">
        <f>IFERROR(AL39/AI39-1,0)</f>
        <v>8.8669881383661941E-2</v>
      </c>
      <c r="AN39" s="324">
        <f t="shared" si="24"/>
        <v>0.3933132902487102</v>
      </c>
      <c r="AO39" s="325">
        <f>SUM(AO40:AO44)</f>
        <v>163744.43135199999</v>
      </c>
      <c r="AP39" s="323">
        <f>IFERROR(AO39/AL39-1,0)</f>
        <v>6.2906164323072833E-2</v>
      </c>
      <c r="AQ39" s="326">
        <f t="shared" si="25"/>
        <v>0.32311376807257397</v>
      </c>
      <c r="AR39" s="322">
        <f>SUM(AR40:AR44)</f>
        <v>172416.42394000001</v>
      </c>
      <c r="AS39" s="323">
        <f>IFERROR(AR39/AO39-1,0)</f>
        <v>5.2960534391291336E-2</v>
      </c>
      <c r="AT39" s="324">
        <f t="shared" si="26"/>
        <v>0.33177134681361342</v>
      </c>
      <c r="AU39" s="325">
        <f>SUM(AU40:AU44)</f>
        <v>186245.51312299998</v>
      </c>
      <c r="AV39" s="323">
        <f>IFERROR(AU39/AR39-1,0)</f>
        <v>8.020749338712907E-2</v>
      </c>
      <c r="AW39" s="324">
        <f t="shared" si="27"/>
        <v>0.31616522939176583</v>
      </c>
      <c r="AX39" s="325">
        <f>SUM(AX40:AX44)</f>
        <v>201746.08315800002</v>
      </c>
      <c r="AY39" s="323">
        <f>IFERROR(AX39/AU39-1,0)</f>
        <v>8.3226542079234855E-2</v>
      </c>
      <c r="AZ39" s="324">
        <f t="shared" si="28"/>
        <v>0.30958441545837867</v>
      </c>
      <c r="BA39" s="325">
        <f>SUM(BA40:BA44)</f>
        <v>229553.85716000001</v>
      </c>
      <c r="BB39" s="323">
        <f>IFERROR(BA39/AX39-1,0)</f>
        <v>0.13783550870834982</v>
      </c>
      <c r="BC39" s="326">
        <f t="shared" si="29"/>
        <v>0.40190329078446685</v>
      </c>
      <c r="BD39" s="322">
        <f>SUM(BD40:BD44)</f>
        <v>240906.90308700001</v>
      </c>
      <c r="BE39" s="323">
        <f>IFERROR(BD39/BA39-1,0)</f>
        <v>4.9457003543559974E-2</v>
      </c>
      <c r="BF39" s="324">
        <f t="shared" si="30"/>
        <v>0.39723871764579877</v>
      </c>
      <c r="BG39" s="325">
        <f>SUM(BG40:BG44)</f>
        <v>259980.504828</v>
      </c>
      <c r="BH39" s="323">
        <f>IFERROR(BG39/BD39-1,0)</f>
        <v>7.9174160211224143E-2</v>
      </c>
      <c r="BI39" s="324">
        <f t="shared" si="31"/>
        <v>0.39590211043797918</v>
      </c>
      <c r="BJ39" s="325">
        <f>SUM(BJ40:BJ44)</f>
        <v>271169.36151000002</v>
      </c>
      <c r="BK39" s="323">
        <f>IFERROR(BJ39/BG39-1,0)</f>
        <v>4.303729115920607E-2</v>
      </c>
      <c r="BL39" s="324">
        <f t="shared" si="32"/>
        <v>0.34411214961546621</v>
      </c>
      <c r="BM39" s="721">
        <f>SUM(BM40:BM44)</f>
        <v>283500.499663</v>
      </c>
      <c r="BN39" s="323">
        <f>IFERROR(BM39/BJ39-1,0)</f>
        <v>4.5473935861833015E-2</v>
      </c>
      <c r="BO39" s="326">
        <f t="shared" si="33"/>
        <v>0.23500647373308547</v>
      </c>
      <c r="BP39" s="322">
        <f>SUM(BP40:BP44)</f>
        <v>297235.16150500003</v>
      </c>
      <c r="BQ39" s="323">
        <f>IFERROR(BP39/BM39-1,0)</f>
        <v>4.8446693597812285E-2</v>
      </c>
      <c r="BR39" s="324">
        <f t="shared" si="34"/>
        <v>0.23381753572108255</v>
      </c>
    </row>
    <row r="40" spans="1:70" ht="16.25" customHeight="1" outlineLevel="1">
      <c r="A40" s="328"/>
      <c r="B40" s="329" t="s">
        <v>265</v>
      </c>
      <c r="C40" s="330" t="s">
        <v>72</v>
      </c>
      <c r="D40" s="331">
        <v>6047.3077000000003</v>
      </c>
      <c r="E40" s="332">
        <v>6197.3077000000003</v>
      </c>
      <c r="F40" s="332">
        <v>6197.3077000000003</v>
      </c>
      <c r="G40" s="332">
        <v>6197.3077000000003</v>
      </c>
      <c r="H40" s="333">
        <v>6197.3077000000003</v>
      </c>
      <c r="I40" s="334">
        <f t="shared" si="10"/>
        <v>0</v>
      </c>
      <c r="J40" s="335">
        <f t="shared" si="11"/>
        <v>2.4804426604586371E-2</v>
      </c>
      <c r="K40" s="336">
        <v>6197.3077000000003</v>
      </c>
      <c r="L40" s="334">
        <f t="shared" si="12"/>
        <v>0</v>
      </c>
      <c r="M40" s="335">
        <f t="shared" si="13"/>
        <v>0</v>
      </c>
      <c r="N40" s="336">
        <v>6283.0113000000001</v>
      </c>
      <c r="O40" s="334">
        <f t="shared" si="14"/>
        <v>1.3829166494347289E-2</v>
      </c>
      <c r="P40" s="335">
        <f t="shared" si="15"/>
        <v>1.3829166494347289E-2</v>
      </c>
      <c r="Q40" s="336">
        <v>6436.4380000000001</v>
      </c>
      <c r="R40" s="334">
        <f t="shared" si="16"/>
        <v>2.441929397771414E-2</v>
      </c>
      <c r="S40" s="337">
        <f t="shared" si="17"/>
        <v>3.8586158954153627E-2</v>
      </c>
      <c r="T40" s="333">
        <v>6470.9168</v>
      </c>
      <c r="U40" s="334">
        <f>(IFERROR(T40/Q40-1,0))</f>
        <v>5.3568138153432532E-3</v>
      </c>
      <c r="V40" s="335">
        <f t="shared" si="18"/>
        <v>4.4149671638863408E-2</v>
      </c>
      <c r="W40" s="336">
        <v>6470.9168</v>
      </c>
      <c r="X40" s="334">
        <f>(IFERROR(W40/T40-1,0))</f>
        <v>0</v>
      </c>
      <c r="Y40" s="335">
        <f t="shared" si="19"/>
        <v>4.4149671638863408E-2</v>
      </c>
      <c r="Z40" s="336">
        <v>6470.9168</v>
      </c>
      <c r="AA40" s="334">
        <f>(IFERROR(Z40/W40-1,0))</f>
        <v>0</v>
      </c>
      <c r="AB40" s="335">
        <f t="shared" si="20"/>
        <v>2.9906917404397992E-2</v>
      </c>
      <c r="AC40" s="336">
        <v>6470.9168</v>
      </c>
      <c r="AD40" s="334">
        <f>(IFERROR(AC40/Z40-1,0))</f>
        <v>0</v>
      </c>
      <c r="AE40" s="337">
        <f t="shared" si="21"/>
        <v>5.3568138153432532E-3</v>
      </c>
      <c r="AF40" s="333">
        <v>6471.6863999999996</v>
      </c>
      <c r="AG40" s="334">
        <f>(IFERROR(AF40/AC40-1,0))</f>
        <v>1.18932142660233E-4</v>
      </c>
      <c r="AH40" s="335">
        <f t="shared" si="22"/>
        <v>1.18932142660233E-4</v>
      </c>
      <c r="AI40" s="336">
        <v>6471.6863999999996</v>
      </c>
      <c r="AJ40" s="334">
        <f>(IFERROR(AI40/AF40-1,0))</f>
        <v>0</v>
      </c>
      <c r="AK40" s="335">
        <f t="shared" si="23"/>
        <v>1.18932142660233E-4</v>
      </c>
      <c r="AL40" s="336">
        <v>6471.6863999999996</v>
      </c>
      <c r="AM40" s="334">
        <f>(IFERROR(AL40/AI40-1,0))</f>
        <v>0</v>
      </c>
      <c r="AN40" s="335">
        <f t="shared" si="24"/>
        <v>1.18932142660233E-4</v>
      </c>
      <c r="AO40" s="336">
        <v>6471.6863999999996</v>
      </c>
      <c r="AP40" s="334">
        <f>(IFERROR(AO40/AL40-1,0))</f>
        <v>0</v>
      </c>
      <c r="AQ40" s="337">
        <f t="shared" si="25"/>
        <v>1.18932142660233E-4</v>
      </c>
      <c r="AR40" s="333">
        <v>6477.6701999999996</v>
      </c>
      <c r="AS40" s="334">
        <f>(IFERROR(AR40/AO40-1,0))</f>
        <v>9.246121690940079E-4</v>
      </c>
      <c r="AT40" s="335">
        <f t="shared" si="26"/>
        <v>9.246121690940079E-4</v>
      </c>
      <c r="AU40" s="336">
        <v>6477.6701999999996</v>
      </c>
      <c r="AV40" s="334">
        <f>(IFERROR(AU40/AR40-1,0))</f>
        <v>0</v>
      </c>
      <c r="AW40" s="335">
        <f t="shared" si="27"/>
        <v>9.246121690940079E-4</v>
      </c>
      <c r="AX40" s="336">
        <v>6477.6701999999996</v>
      </c>
      <c r="AY40" s="334">
        <f>(IFERROR(AX40/AU40-1,0))</f>
        <v>0</v>
      </c>
      <c r="AZ40" s="335">
        <f t="shared" si="28"/>
        <v>9.246121690940079E-4</v>
      </c>
      <c r="BA40" s="336">
        <v>6477.6701999999996</v>
      </c>
      <c r="BB40" s="334">
        <f>(IFERROR(BA40/AX40-1,0))</f>
        <v>0</v>
      </c>
      <c r="BC40" s="337">
        <f t="shared" si="29"/>
        <v>9.246121690940079E-4</v>
      </c>
      <c r="BD40" s="333">
        <v>6477.6701999999996</v>
      </c>
      <c r="BE40" s="334">
        <f>(IFERROR(BD40/BA40-1,0))</f>
        <v>0</v>
      </c>
      <c r="BF40" s="335">
        <f t="shared" si="30"/>
        <v>0</v>
      </c>
      <c r="BG40" s="336">
        <v>6477.6701999999996</v>
      </c>
      <c r="BH40" s="334">
        <f>(IFERROR(BG40/BD40-1,0))</f>
        <v>0</v>
      </c>
      <c r="BI40" s="335">
        <f t="shared" si="31"/>
        <v>0</v>
      </c>
      <c r="BJ40" s="336">
        <v>6477.6701999999996</v>
      </c>
      <c r="BK40" s="334">
        <f>(IFERROR(BJ40/BG40-1,0))</f>
        <v>0</v>
      </c>
      <c r="BL40" s="335">
        <f t="shared" si="32"/>
        <v>0</v>
      </c>
      <c r="BM40" s="725">
        <v>6477.6701999999996</v>
      </c>
      <c r="BN40" s="334">
        <f>(IFERROR(BM40/BJ40-1,0))</f>
        <v>0</v>
      </c>
      <c r="BO40" s="337">
        <f t="shared" si="33"/>
        <v>0</v>
      </c>
      <c r="BP40" s="333">
        <v>6477.6701999999996</v>
      </c>
      <c r="BQ40" s="334">
        <f>(IFERROR(BP40/BM40-1,0))</f>
        <v>0</v>
      </c>
      <c r="BR40" s="335">
        <f t="shared" si="34"/>
        <v>0</v>
      </c>
    </row>
    <row r="41" spans="1:70" ht="16.25" customHeight="1" outlineLevel="1">
      <c r="A41" s="328"/>
      <c r="B41" s="329" t="s">
        <v>266</v>
      </c>
      <c r="C41" s="330" t="s">
        <v>73</v>
      </c>
      <c r="D41" s="331">
        <v>17858.287918999999</v>
      </c>
      <c r="E41" s="332">
        <v>19185.934646000002</v>
      </c>
      <c r="F41" s="332">
        <v>19185.934646000002</v>
      </c>
      <c r="G41" s="332">
        <v>19185.934646000002</v>
      </c>
      <c r="H41" s="333">
        <v>19185.934646000002</v>
      </c>
      <c r="I41" s="334">
        <f t="shared" si="10"/>
        <v>0</v>
      </c>
      <c r="J41" s="335">
        <f t="shared" si="11"/>
        <v>7.434344955248906E-2</v>
      </c>
      <c r="K41" s="336">
        <v>19185.934646000002</v>
      </c>
      <c r="L41" s="334">
        <f t="shared" si="12"/>
        <v>0</v>
      </c>
      <c r="M41" s="335">
        <f t="shared" si="13"/>
        <v>0</v>
      </c>
      <c r="N41" s="336">
        <v>20727.772675</v>
      </c>
      <c r="O41" s="334">
        <f t="shared" si="14"/>
        <v>8.036293552795204E-2</v>
      </c>
      <c r="P41" s="335">
        <f t="shared" si="15"/>
        <v>8.036293552795204E-2</v>
      </c>
      <c r="Q41" s="336">
        <v>23487.973190000001</v>
      </c>
      <c r="R41" s="334">
        <f t="shared" si="16"/>
        <v>0.13316435674389226</v>
      </c>
      <c r="S41" s="337">
        <f t="shared" si="17"/>
        <v>0.22422877088747484</v>
      </c>
      <c r="T41" s="333">
        <v>24108.258978000002</v>
      </c>
      <c r="U41" s="334">
        <f>(IFERROR(T41/Q41-1,0))</f>
        <v>2.6408655314034801E-2</v>
      </c>
      <c r="V41" s="335">
        <f t="shared" si="18"/>
        <v>0.25655900652336672</v>
      </c>
      <c r="W41" s="336">
        <v>24108.258978000002</v>
      </c>
      <c r="X41" s="334">
        <f>(IFERROR(W41/T41-1,0))</f>
        <v>0</v>
      </c>
      <c r="Y41" s="335">
        <f t="shared" si="19"/>
        <v>0.25655900652336672</v>
      </c>
      <c r="Z41" s="336">
        <v>24108.258978000002</v>
      </c>
      <c r="AA41" s="334">
        <f>(IFERROR(Z41/W41-1,0))</f>
        <v>0</v>
      </c>
      <c r="AB41" s="335">
        <f t="shared" si="20"/>
        <v>0.16308970365529163</v>
      </c>
      <c r="AC41" s="336">
        <v>24108.258978000002</v>
      </c>
      <c r="AD41" s="334">
        <f>(IFERROR(AC41/Z41-1,0))</f>
        <v>0</v>
      </c>
      <c r="AE41" s="337">
        <f t="shared" si="21"/>
        <v>2.6408655314034801E-2</v>
      </c>
      <c r="AF41" s="333">
        <v>24122.104353999999</v>
      </c>
      <c r="AG41" s="334">
        <f>(IFERROR(AF41/AC41-1,0))</f>
        <v>5.74300119001947E-4</v>
      </c>
      <c r="AH41" s="335">
        <f t="shared" si="22"/>
        <v>5.74300119001947E-4</v>
      </c>
      <c r="AI41" s="336">
        <v>24122.104353999999</v>
      </c>
      <c r="AJ41" s="334">
        <f>(IFERROR(AI41/AF41-1,0))</f>
        <v>0</v>
      </c>
      <c r="AK41" s="335">
        <f t="shared" si="23"/>
        <v>5.74300119001947E-4</v>
      </c>
      <c r="AL41" s="336">
        <v>24122.104353999999</v>
      </c>
      <c r="AM41" s="334">
        <f>(IFERROR(AL41/AI41-1,0))</f>
        <v>0</v>
      </c>
      <c r="AN41" s="335">
        <f t="shared" si="24"/>
        <v>5.74300119001947E-4</v>
      </c>
      <c r="AO41" s="336">
        <v>24122.104353999999</v>
      </c>
      <c r="AP41" s="334">
        <f>(IFERROR(AO41/AL41-1,0))</f>
        <v>0</v>
      </c>
      <c r="AQ41" s="337">
        <f t="shared" si="25"/>
        <v>5.74300119001947E-4</v>
      </c>
      <c r="AR41" s="333">
        <v>24229.755029</v>
      </c>
      <c r="AS41" s="334">
        <f>(IFERROR(AR41/AO41-1,0))</f>
        <v>4.4627397933525437E-3</v>
      </c>
      <c r="AT41" s="335">
        <f t="shared" si="26"/>
        <v>4.4627397933525437E-3</v>
      </c>
      <c r="AU41" s="336">
        <v>24229.755029</v>
      </c>
      <c r="AV41" s="334">
        <f>(IFERROR(AU41/AR41-1,0))</f>
        <v>0</v>
      </c>
      <c r="AW41" s="335">
        <f t="shared" si="27"/>
        <v>4.4627397933525437E-3</v>
      </c>
      <c r="AX41" s="336">
        <v>24229.755029</v>
      </c>
      <c r="AY41" s="334">
        <f>(IFERROR(AX41/AU41-1,0))</f>
        <v>0</v>
      </c>
      <c r="AZ41" s="335">
        <f t="shared" si="28"/>
        <v>4.4627397933525437E-3</v>
      </c>
      <c r="BA41" s="336">
        <v>24229.755029</v>
      </c>
      <c r="BB41" s="334">
        <f>(IFERROR(BA41/AX41-1,0))</f>
        <v>0</v>
      </c>
      <c r="BC41" s="337">
        <f t="shared" si="29"/>
        <v>4.4627397933525437E-3</v>
      </c>
      <c r="BD41" s="333">
        <v>24229.755029</v>
      </c>
      <c r="BE41" s="334">
        <f>(IFERROR(BD41/BA41-1,0))</f>
        <v>0</v>
      </c>
      <c r="BF41" s="335">
        <f t="shared" si="30"/>
        <v>0</v>
      </c>
      <c r="BG41" s="336">
        <v>24229.755029</v>
      </c>
      <c r="BH41" s="334">
        <f>(IFERROR(BG41/BD41-1,0))</f>
        <v>0</v>
      </c>
      <c r="BI41" s="335">
        <f t="shared" si="31"/>
        <v>0</v>
      </c>
      <c r="BJ41" s="336">
        <v>24229.755029</v>
      </c>
      <c r="BK41" s="334">
        <f>(IFERROR(BJ41/BG41-1,0))</f>
        <v>0</v>
      </c>
      <c r="BL41" s="335">
        <f t="shared" si="32"/>
        <v>0</v>
      </c>
      <c r="BM41" s="725">
        <v>24229.755029</v>
      </c>
      <c r="BN41" s="334">
        <f>(IFERROR(BM41/BJ41-1,0))</f>
        <v>0</v>
      </c>
      <c r="BO41" s="337">
        <f t="shared" si="33"/>
        <v>0</v>
      </c>
      <c r="BP41" s="333">
        <v>24229.755029</v>
      </c>
      <c r="BQ41" s="334">
        <f>(IFERROR(BP41/BM41-1,0))</f>
        <v>0</v>
      </c>
      <c r="BR41" s="335">
        <f t="shared" si="34"/>
        <v>0</v>
      </c>
    </row>
    <row r="42" spans="1:70" ht="16.25" customHeight="1" outlineLevel="1">
      <c r="A42" s="328"/>
      <c r="B42" s="329" t="s">
        <v>267</v>
      </c>
      <c r="C42" s="330" t="s">
        <v>449</v>
      </c>
      <c r="D42" s="331">
        <v>137.363878</v>
      </c>
      <c r="E42" s="332">
        <v>165.41250400000001</v>
      </c>
      <c r="F42" s="332">
        <v>193.46113</v>
      </c>
      <c r="G42" s="332">
        <v>213.68881300000001</v>
      </c>
      <c r="H42" s="333">
        <v>218.27461099999999</v>
      </c>
      <c r="I42" s="334">
        <f t="shared" si="10"/>
        <v>2.1460168810989666E-2</v>
      </c>
      <c r="J42" s="335">
        <f t="shared" si="11"/>
        <v>0.58902481626210346</v>
      </c>
      <c r="K42" s="336">
        <v>222.860409</v>
      </c>
      <c r="L42" s="334">
        <f t="shared" si="12"/>
        <v>2.1009305566921821E-2</v>
      </c>
      <c r="M42" s="335">
        <f t="shared" si="13"/>
        <v>0.34730086064110366</v>
      </c>
      <c r="N42" s="336">
        <v>155.795863</v>
      </c>
      <c r="O42" s="334">
        <f t="shared" si="14"/>
        <v>-0.30092624482260555</v>
      </c>
      <c r="P42" s="335">
        <f t="shared" si="15"/>
        <v>-0.19469165201299088</v>
      </c>
      <c r="Q42" s="336">
        <v>33.000321</v>
      </c>
      <c r="R42" s="334">
        <f t="shared" si="16"/>
        <v>-0.78818230237602649</v>
      </c>
      <c r="S42" s="337">
        <f t="shared" si="17"/>
        <v>-0.84556832649915092</v>
      </c>
      <c r="T42" s="333">
        <v>5.4051049999999998</v>
      </c>
      <c r="U42" s="334">
        <f>(IFERROR(T42/Q42-1,0))</f>
        <v>-0.83621053261875844</v>
      </c>
      <c r="V42" s="335">
        <f t="shared" si="18"/>
        <v>-0.97523713374067134</v>
      </c>
      <c r="W42" s="336">
        <v>5.4051049999999998</v>
      </c>
      <c r="X42" s="334">
        <f>(IFERROR(W42/T42-1,0))</f>
        <v>0</v>
      </c>
      <c r="Y42" s="335">
        <f t="shared" si="19"/>
        <v>-0.97574667916902191</v>
      </c>
      <c r="Z42" s="336">
        <v>5.4051049999999998</v>
      </c>
      <c r="AA42" s="334">
        <f>(IFERROR(Z42/W42-1,0))</f>
        <v>0</v>
      </c>
      <c r="AB42" s="335">
        <f t="shared" si="20"/>
        <v>-0.96530649212424846</v>
      </c>
      <c r="AC42" s="336">
        <v>5.4051049999999998</v>
      </c>
      <c r="AD42" s="334">
        <f>(IFERROR(AC42/Z42-1,0))</f>
        <v>0</v>
      </c>
      <c r="AE42" s="337">
        <f t="shared" si="21"/>
        <v>-0.83621053261875844</v>
      </c>
      <c r="AF42" s="333">
        <v>4.7891529999999998</v>
      </c>
      <c r="AG42" s="334">
        <f>(IFERROR(AF42/AC42-1,0))</f>
        <v>-0.1139574531854608</v>
      </c>
      <c r="AH42" s="335">
        <f t="shared" si="22"/>
        <v>-0.1139574531854608</v>
      </c>
      <c r="AI42" s="336">
        <v>4.7891529999999998</v>
      </c>
      <c r="AJ42" s="334">
        <f>(IFERROR(AI42/AF42-1,0))</f>
        <v>0</v>
      </c>
      <c r="AK42" s="335">
        <f t="shared" si="23"/>
        <v>-0.1139574531854608</v>
      </c>
      <c r="AL42" s="336">
        <v>4.7891529999999998</v>
      </c>
      <c r="AM42" s="334">
        <f>(IFERROR(AL42/AI42-1,0))</f>
        <v>0</v>
      </c>
      <c r="AN42" s="335">
        <f t="shared" si="24"/>
        <v>-0.1139574531854608</v>
      </c>
      <c r="AO42" s="336">
        <v>4.7891529999999998</v>
      </c>
      <c r="AP42" s="334">
        <f>(IFERROR(AO42/AL42-1,0))</f>
        <v>0</v>
      </c>
      <c r="AQ42" s="337">
        <f t="shared" si="25"/>
        <v>-0.1139574531854608</v>
      </c>
      <c r="AR42" s="333">
        <v>0</v>
      </c>
      <c r="AS42" s="334">
        <f>(IFERROR(AR42/AO42-1,0))</f>
        <v>-1</v>
      </c>
      <c r="AT42" s="335">
        <f t="shared" si="26"/>
        <v>-1</v>
      </c>
      <c r="AU42" s="336">
        <v>0</v>
      </c>
      <c r="AV42" s="334">
        <f>(IFERROR(AU42/AR42-1,0))</f>
        <v>0</v>
      </c>
      <c r="AW42" s="335">
        <f t="shared" si="27"/>
        <v>-1</v>
      </c>
      <c r="AX42" s="336">
        <v>-3255.1378</v>
      </c>
      <c r="AY42" s="334">
        <f>(IFERROR(AX42/AU42-1,0))</f>
        <v>0</v>
      </c>
      <c r="AZ42" s="335">
        <f t="shared" si="28"/>
        <v>-680.68966537506742</v>
      </c>
      <c r="BA42" s="336">
        <v>-5421.9760999999999</v>
      </c>
      <c r="BB42" s="334">
        <f>(IFERROR(BA42/AX42-1,0))</f>
        <v>0.66566714932928495</v>
      </c>
      <c r="BC42" s="337">
        <f t="shared" si="29"/>
        <v>-1133.1367473538642</v>
      </c>
      <c r="BD42" s="333">
        <v>-5410.8888230000002</v>
      </c>
      <c r="BE42" s="334">
        <f>(IFERROR(BD42/BA42-1,0))</f>
        <v>-2.0448775124626284E-3</v>
      </c>
      <c r="BF42" s="335">
        <f t="shared" si="30"/>
        <v>0</v>
      </c>
      <c r="BG42" s="336">
        <v>-4888.8070379999999</v>
      </c>
      <c r="BH42" s="334">
        <f>(IFERROR(BG42/BD42-1,0))</f>
        <v>-9.6487250445951411E-2</v>
      </c>
      <c r="BI42" s="335">
        <f t="shared" si="31"/>
        <v>0</v>
      </c>
      <c r="BJ42" s="336">
        <v>-14908.716833</v>
      </c>
      <c r="BK42" s="334">
        <f>(IFERROR(BJ42/BG42-1,0))</f>
        <v>2.0495613177441183</v>
      </c>
      <c r="BL42" s="335">
        <f t="shared" si="32"/>
        <v>3.5800570510409733</v>
      </c>
      <c r="BM42" s="725">
        <v>-18253.885541</v>
      </c>
      <c r="BN42" s="334">
        <f>(IFERROR(BM42/BJ42-1,0))</f>
        <v>0.22437670159483925</v>
      </c>
      <c r="BO42" s="337">
        <f t="shared" si="33"/>
        <v>2.3666481010493574</v>
      </c>
      <c r="BP42" s="333">
        <v>2166.4939330000002</v>
      </c>
      <c r="BQ42" s="334">
        <f>(IFERROR(BP42/BM42-1,0))</f>
        <v>-1.1186867271701604</v>
      </c>
      <c r="BR42" s="335">
        <f t="shared" si="34"/>
        <v>-1.4003952037955225</v>
      </c>
    </row>
    <row r="43" spans="1:70" ht="16.25" customHeight="1" outlineLevel="1">
      <c r="A43" s="328"/>
      <c r="B43" s="329" t="s">
        <v>268</v>
      </c>
      <c r="C43" s="1006" t="s">
        <v>450</v>
      </c>
      <c r="D43" s="331">
        <v>-19.459337999999999</v>
      </c>
      <c r="E43" s="332">
        <v>7.6291419999999999</v>
      </c>
      <c r="F43" s="332">
        <v>-12.610791000000001</v>
      </c>
      <c r="G43" s="332">
        <v>-24.396335000000001</v>
      </c>
      <c r="H43" s="333">
        <v>-29.639191</v>
      </c>
      <c r="I43" s="334">
        <f t="shared" si="10"/>
        <v>0.2149034270926351</v>
      </c>
      <c r="J43" s="335">
        <f t="shared" si="11"/>
        <v>0.52313459995401712</v>
      </c>
      <c r="K43" s="336">
        <v>-44.921357999999998</v>
      </c>
      <c r="L43" s="334">
        <f t="shared" si="12"/>
        <v>0.51560675188469207</v>
      </c>
      <c r="M43" s="335">
        <f t="shared" si="13"/>
        <v>-6.8881271314651107</v>
      </c>
      <c r="N43" s="336">
        <v>-37.000903999999998</v>
      </c>
      <c r="O43" s="334">
        <f t="shared" si="14"/>
        <v>-0.1763182226147304</v>
      </c>
      <c r="P43" s="335">
        <f t="shared" si="15"/>
        <v>1.934066863847002</v>
      </c>
      <c r="Q43" s="336">
        <v>-37.639963999999999</v>
      </c>
      <c r="R43" s="334">
        <f t="shared" si="16"/>
        <v>1.7271469907870429E-2</v>
      </c>
      <c r="S43" s="337">
        <f t="shared" si="17"/>
        <v>0.54285321955121524</v>
      </c>
      <c r="T43" s="333">
        <v>-20.865745</v>
      </c>
      <c r="U43" s="334">
        <f>(IFERROR(T43/Q43-1,0))</f>
        <v>-0.44564917756031863</v>
      </c>
      <c r="V43" s="335">
        <f t="shared" si="18"/>
        <v>-0.29600828173751437</v>
      </c>
      <c r="W43" s="336">
        <v>-19.432632999999999</v>
      </c>
      <c r="X43" s="334">
        <f>(IFERROR(W43/T43-1,0))</f>
        <v>-6.8682522478828445E-2</v>
      </c>
      <c r="Y43" s="335">
        <f t="shared" si="19"/>
        <v>-0.56740771283005298</v>
      </c>
      <c r="Z43" s="336">
        <v>-5.0552130000000002</v>
      </c>
      <c r="AA43" s="334">
        <f>(IFERROR(Z43/W43-1,0))</f>
        <v>-0.73985959596931616</v>
      </c>
      <c r="AB43" s="335">
        <f t="shared" si="20"/>
        <v>-0.8633759596792554</v>
      </c>
      <c r="AC43" s="336">
        <v>-28.567205999999999</v>
      </c>
      <c r="AD43" s="334">
        <f>(IFERROR(AC43/Z43-1,0))</f>
        <v>4.6510390363373411</v>
      </c>
      <c r="AE43" s="337">
        <f t="shared" si="21"/>
        <v>-0.24104055997503082</v>
      </c>
      <c r="AF43" s="333">
        <v>-15.16616</v>
      </c>
      <c r="AG43" s="334">
        <f>(IFERROR(AF43/AC43-1,0))</f>
        <v>-0.46910593916674947</v>
      </c>
      <c r="AH43" s="335">
        <f t="shared" si="22"/>
        <v>-0.2731551161964263</v>
      </c>
      <c r="AI43" s="336">
        <v>-12.134198</v>
      </c>
      <c r="AJ43" s="334">
        <f>(IFERROR(AI43/AF43-1,0))</f>
        <v>-0.19991626093882697</v>
      </c>
      <c r="AK43" s="335">
        <f t="shared" si="23"/>
        <v>-0.37557622788430167</v>
      </c>
      <c r="AL43" s="336">
        <v>11.725914</v>
      </c>
      <c r="AM43" s="334">
        <f>(IFERROR(AL43/AI43-1,0))</f>
        <v>-1.9663526176184036</v>
      </c>
      <c r="AN43" s="335">
        <f t="shared" si="24"/>
        <v>-3.3195687303383652</v>
      </c>
      <c r="AO43" s="336">
        <v>22.859175</v>
      </c>
      <c r="AP43" s="334">
        <f>(IFERROR(AO43/AL43-1,0))</f>
        <v>0.94945784183646587</v>
      </c>
      <c r="AQ43" s="337">
        <f t="shared" si="25"/>
        <v>-1.8001893849892077</v>
      </c>
      <c r="AR43" s="333">
        <v>40.755913</v>
      </c>
      <c r="AS43" s="334">
        <f>(IFERROR(AR43/AO43-1,0))</f>
        <v>0.78291268166939521</v>
      </c>
      <c r="AT43" s="335">
        <f t="shared" si="26"/>
        <v>-3.6872928282439328</v>
      </c>
      <c r="AU43" s="336">
        <v>61.850673</v>
      </c>
      <c r="AV43" s="334">
        <f>(IFERROR(AU43/AR43-1,0))</f>
        <v>0.51758771788525504</v>
      </c>
      <c r="AW43" s="335">
        <f t="shared" si="27"/>
        <v>-6.0972196926405848</v>
      </c>
      <c r="AX43" s="336">
        <v>101.34120799999999</v>
      </c>
      <c r="AY43" s="334">
        <f>(IFERROR(AX43/AU43-1,0))</f>
        <v>0.63848189655106902</v>
      </c>
      <c r="AZ43" s="335">
        <f t="shared" si="28"/>
        <v>7.6424996806219117</v>
      </c>
      <c r="BA43" s="336">
        <v>38.081536999999997</v>
      </c>
      <c r="BB43" s="334">
        <f>(IFERROR(BA43/AX43-1,0))</f>
        <v>-0.62422456025983042</v>
      </c>
      <c r="BC43" s="337">
        <f t="shared" si="29"/>
        <v>0.66591913312707018</v>
      </c>
      <c r="BD43" s="333">
        <v>76.313284999999993</v>
      </c>
      <c r="BE43" s="334">
        <f>(IFERROR(BD43/BA43-1,0))</f>
        <v>1.0039444573888918</v>
      </c>
      <c r="BF43" s="335">
        <f t="shared" si="30"/>
        <v>0.87244695021308916</v>
      </c>
      <c r="BG43" s="336">
        <v>69.310653000000002</v>
      </c>
      <c r="BH43" s="334">
        <f>(IFERROR(BG43/BD43-1,0))</f>
        <v>-9.1761637570705989E-2</v>
      </c>
      <c r="BI43" s="335">
        <f t="shared" si="31"/>
        <v>0.12061275388224146</v>
      </c>
      <c r="BJ43" s="336">
        <v>84.654872999999995</v>
      </c>
      <c r="BK43" s="334">
        <f>(IFERROR(BJ43/BG43-1,0))</f>
        <v>0.22138328432715815</v>
      </c>
      <c r="BL43" s="335">
        <f t="shared" si="32"/>
        <v>-0.16465498417978208</v>
      </c>
      <c r="BM43" s="725">
        <v>62.881940999999998</v>
      </c>
      <c r="BN43" s="334">
        <f>(IFERROR(BM43/BJ43-1,0))</f>
        <v>-0.25719644042227785</v>
      </c>
      <c r="BO43" s="337">
        <f t="shared" si="33"/>
        <v>0.65124482764443048</v>
      </c>
      <c r="BP43" s="333">
        <v>87.134159999999994</v>
      </c>
      <c r="BQ43" s="334">
        <f>(IFERROR(BP43/BM43-1,0))</f>
        <v>0.38567860047449876</v>
      </c>
      <c r="BR43" s="335">
        <f t="shared" si="34"/>
        <v>0.14179542919689547</v>
      </c>
    </row>
    <row r="44" spans="1:70" ht="16.25" customHeight="1" outlineLevel="1">
      <c r="A44" s="328"/>
      <c r="B44" s="329" t="s">
        <v>269</v>
      </c>
      <c r="C44" s="330" t="s">
        <v>74</v>
      </c>
      <c r="D44" s="331">
        <v>12548.17022</v>
      </c>
      <c r="E44" s="332">
        <v>16398.090262999998</v>
      </c>
      <c r="F44" s="332">
        <v>19235.430006999999</v>
      </c>
      <c r="G44" s="332">
        <v>25470.489287</v>
      </c>
      <c r="H44" s="333">
        <v>30513.500233999999</v>
      </c>
      <c r="I44" s="334">
        <f t="shared" si="10"/>
        <v>0.19799427055270291</v>
      </c>
      <c r="J44" s="335">
        <f t="shared" si="11"/>
        <v>1.4317091415739496</v>
      </c>
      <c r="K44" s="336">
        <v>38156.172624999999</v>
      </c>
      <c r="L44" s="334">
        <f t="shared" si="12"/>
        <v>0.25046855760205666</v>
      </c>
      <c r="M44" s="335">
        <f t="shared" si="13"/>
        <v>1.3268668493119637</v>
      </c>
      <c r="N44" s="336">
        <v>47667.775866999997</v>
      </c>
      <c r="O44" s="334">
        <f t="shared" si="14"/>
        <v>0.24928085254986954</v>
      </c>
      <c r="P44" s="335">
        <f t="shared" si="15"/>
        <v>1.4781237461108554</v>
      </c>
      <c r="Q44" s="336">
        <v>57996.804024999998</v>
      </c>
      <c r="R44" s="334">
        <f t="shared" si="16"/>
        <v>0.21668785610680663</v>
      </c>
      <c r="S44" s="337">
        <f t="shared" si="17"/>
        <v>1.2770196273615069</v>
      </c>
      <c r="T44" s="333">
        <v>66439.928461000003</v>
      </c>
      <c r="U44" s="334">
        <f>(IFERROR(T44/Q44-1,0))</f>
        <v>0.14557913281498291</v>
      </c>
      <c r="V44" s="335">
        <f t="shared" si="18"/>
        <v>1.1773945287000731</v>
      </c>
      <c r="W44" s="336">
        <v>71159.870613000006</v>
      </c>
      <c r="X44" s="334">
        <f>(IFERROR(W44/T44-1,0))</f>
        <v>7.1040747052739439E-2</v>
      </c>
      <c r="Y44" s="335">
        <f t="shared" si="19"/>
        <v>0.86496353584415653</v>
      </c>
      <c r="Z44" s="336">
        <v>79986.788929999995</v>
      </c>
      <c r="AA44" s="334">
        <f>(IFERROR(Z44/W44-1,0))</f>
        <v>0.12404348463482773</v>
      </c>
      <c r="AB44" s="335">
        <f t="shared" si="20"/>
        <v>0.67800547592517701</v>
      </c>
      <c r="AC44" s="336">
        <v>93200.865967999998</v>
      </c>
      <c r="AD44" s="334">
        <f>(IFERROR(AC44/Z44-1,0))</f>
        <v>0.16520324437032019</v>
      </c>
      <c r="AE44" s="337">
        <f t="shared" si="21"/>
        <v>0.60700003275740855</v>
      </c>
      <c r="AF44" s="333">
        <v>98880.569956000007</v>
      </c>
      <c r="AG44" s="334">
        <f>(IFERROR(AF44/AC44-1,0))</f>
        <v>6.0940463685714041E-2</v>
      </c>
      <c r="AH44" s="335">
        <f t="shared" si="22"/>
        <v>0.48827026528245798</v>
      </c>
      <c r="AI44" s="336">
        <v>110919.733731</v>
      </c>
      <c r="AJ44" s="334">
        <f>(IFERROR(AI44/AF44-1,0))</f>
        <v>0.12175459526939614</v>
      </c>
      <c r="AK44" s="335">
        <f t="shared" si="23"/>
        <v>0.55873995800571863</v>
      </c>
      <c r="AL44" s="336">
        <v>123443.20976500001</v>
      </c>
      <c r="AM44" s="334">
        <f>(IFERROR(AL44/AI44-1,0))</f>
        <v>0.1129057527704822</v>
      </c>
      <c r="AN44" s="335">
        <f t="shared" si="24"/>
        <v>0.54329497928752546</v>
      </c>
      <c r="AO44" s="336">
        <v>133122.99226999999</v>
      </c>
      <c r="AP44" s="334">
        <f>(IFERROR(AO44/AL44-1,0))</f>
        <v>7.8414863996387307E-2</v>
      </c>
      <c r="AQ44" s="337">
        <f t="shared" si="25"/>
        <v>0.42834501468802899</v>
      </c>
      <c r="AR44" s="333">
        <v>141668.24279799999</v>
      </c>
      <c r="AS44" s="334">
        <f>(IFERROR(AR44/AO44-1,0))</f>
        <v>6.4190643421449867E-2</v>
      </c>
      <c r="AT44" s="335">
        <f t="shared" si="26"/>
        <v>0.43272073432666991</v>
      </c>
      <c r="AU44" s="336">
        <v>155476.23722099999</v>
      </c>
      <c r="AV44" s="334">
        <f>(IFERROR(AU44/AR44-1,0))</f>
        <v>9.7467111543751983E-2</v>
      </c>
      <c r="AW44" s="335">
        <f t="shared" si="27"/>
        <v>0.40170041877360974</v>
      </c>
      <c r="AX44" s="336">
        <v>174192.45452100001</v>
      </c>
      <c r="AY44" s="334">
        <f>(IFERROR(AX44/AU44-1,0))</f>
        <v>0.12037992193878511</v>
      </c>
      <c r="AZ44" s="335">
        <f t="shared" si="28"/>
        <v>0.41111410544664073</v>
      </c>
      <c r="BA44" s="336">
        <v>204230.32649400001</v>
      </c>
      <c r="BB44" s="334">
        <f>(IFERROR(BA44/AX44-1,0))</f>
        <v>0.1724407182595773</v>
      </c>
      <c r="BC44" s="337">
        <f t="shared" si="29"/>
        <v>0.53414765557387822</v>
      </c>
      <c r="BD44" s="333">
        <v>215534.053396</v>
      </c>
      <c r="BE44" s="334">
        <f>(IFERROR(BD44/BA44-1,0))</f>
        <v>5.5347935324052244E-2</v>
      </c>
      <c r="BF44" s="335">
        <f t="shared" si="30"/>
        <v>0.52139992096409915</v>
      </c>
      <c r="BG44" s="336">
        <v>234092.575984</v>
      </c>
      <c r="BH44" s="334">
        <f>(IFERROR(BG44/BD44-1,0))</f>
        <v>8.6104827963785713E-2</v>
      </c>
      <c r="BI44" s="335">
        <f t="shared" si="31"/>
        <v>0.50564858121213518</v>
      </c>
      <c r="BJ44" s="336">
        <v>255285.99824099999</v>
      </c>
      <c r="BK44" s="334">
        <f>(IFERROR(BJ44/BG44-1,0))</f>
        <v>9.0534363031011145E-2</v>
      </c>
      <c r="BL44" s="335">
        <f t="shared" si="32"/>
        <v>0.46553993364978763</v>
      </c>
      <c r="BM44" s="725">
        <v>270984.07803400001</v>
      </c>
      <c r="BN44" s="334">
        <f>(IFERROR(BM44/BJ44-1,0))</f>
        <v>6.1492130007774204E-2</v>
      </c>
      <c r="BO44" s="337">
        <f t="shared" si="33"/>
        <v>0.32685523587977583</v>
      </c>
      <c r="BP44" s="333">
        <v>264274.108183</v>
      </c>
      <c r="BQ44" s="334">
        <f>(IFERROR(BP44/BM44-1,0))</f>
        <v>-2.4761491153580284E-2</v>
      </c>
      <c r="BR44" s="335">
        <f t="shared" si="34"/>
        <v>0.22613621383276294</v>
      </c>
    </row>
    <row r="45" spans="1:70" s="327" customFormat="1" ht="16.25" customHeight="1">
      <c r="A45" s="317" t="s">
        <v>75</v>
      </c>
      <c r="B45" s="318"/>
      <c r="C45" s="319" t="s">
        <v>76</v>
      </c>
      <c r="D45" s="340">
        <v>0</v>
      </c>
      <c r="E45" s="341">
        <v>0</v>
      </c>
      <c r="F45" s="341">
        <v>0</v>
      </c>
      <c r="G45" s="341">
        <v>0</v>
      </c>
      <c r="H45" s="322">
        <v>0</v>
      </c>
      <c r="I45" s="342">
        <f t="shared" si="10"/>
        <v>0</v>
      </c>
      <c r="J45" s="343">
        <f t="shared" si="11"/>
        <v>0</v>
      </c>
      <c r="K45" s="325">
        <v>0</v>
      </c>
      <c r="L45" s="342">
        <f t="shared" si="12"/>
        <v>0</v>
      </c>
      <c r="M45" s="343">
        <f t="shared" si="13"/>
        <v>0</v>
      </c>
      <c r="N45" s="325">
        <v>0</v>
      </c>
      <c r="O45" s="342">
        <f t="shared" si="14"/>
        <v>0</v>
      </c>
      <c r="P45" s="343">
        <f t="shared" si="15"/>
        <v>0</v>
      </c>
      <c r="Q45" s="325">
        <v>0</v>
      </c>
      <c r="R45" s="342">
        <f t="shared" si="16"/>
        <v>0</v>
      </c>
      <c r="S45" s="344">
        <f t="shared" si="17"/>
        <v>0</v>
      </c>
      <c r="T45" s="322">
        <v>0</v>
      </c>
      <c r="U45" s="342">
        <v>0</v>
      </c>
      <c r="V45" s="343">
        <f t="shared" si="18"/>
        <v>0</v>
      </c>
      <c r="W45" s="325">
        <v>0</v>
      </c>
      <c r="X45" s="342">
        <v>0</v>
      </c>
      <c r="Y45" s="343">
        <f t="shared" si="19"/>
        <v>0</v>
      </c>
      <c r="Z45" s="325">
        <v>0</v>
      </c>
      <c r="AA45" s="342">
        <v>0</v>
      </c>
      <c r="AB45" s="343">
        <f t="shared" si="20"/>
        <v>0</v>
      </c>
      <c r="AC45" s="325">
        <v>0</v>
      </c>
      <c r="AD45" s="342">
        <v>0</v>
      </c>
      <c r="AE45" s="344">
        <f t="shared" si="21"/>
        <v>0</v>
      </c>
      <c r="AF45" s="322">
        <v>0</v>
      </c>
      <c r="AG45" s="342">
        <v>0</v>
      </c>
      <c r="AH45" s="343">
        <f t="shared" si="22"/>
        <v>0</v>
      </c>
      <c r="AI45" s="325">
        <v>0</v>
      </c>
      <c r="AJ45" s="342">
        <v>0</v>
      </c>
      <c r="AK45" s="343">
        <f t="shared" si="23"/>
        <v>0</v>
      </c>
      <c r="AL45" s="325">
        <v>0</v>
      </c>
      <c r="AM45" s="342">
        <v>0</v>
      </c>
      <c r="AN45" s="343">
        <f t="shared" si="24"/>
        <v>0</v>
      </c>
      <c r="AO45" s="325">
        <v>0</v>
      </c>
      <c r="AP45" s="342">
        <v>0</v>
      </c>
      <c r="AQ45" s="344">
        <f t="shared" si="25"/>
        <v>0</v>
      </c>
      <c r="AR45" s="322">
        <v>0</v>
      </c>
      <c r="AS45" s="342">
        <v>0</v>
      </c>
      <c r="AT45" s="343">
        <f t="shared" si="26"/>
        <v>0</v>
      </c>
      <c r="AU45" s="325">
        <v>0</v>
      </c>
      <c r="AV45" s="342">
        <v>0</v>
      </c>
      <c r="AW45" s="343">
        <f t="shared" si="27"/>
        <v>0</v>
      </c>
      <c r="AX45" s="325">
        <v>0</v>
      </c>
      <c r="AY45" s="342">
        <v>0</v>
      </c>
      <c r="AZ45" s="343">
        <f t="shared" si="28"/>
        <v>0</v>
      </c>
      <c r="BA45" s="325">
        <v>0</v>
      </c>
      <c r="BB45" s="342">
        <v>0</v>
      </c>
      <c r="BC45" s="344">
        <f t="shared" si="29"/>
        <v>0</v>
      </c>
      <c r="BD45" s="322">
        <v>0</v>
      </c>
      <c r="BE45" s="342">
        <v>0</v>
      </c>
      <c r="BF45" s="343">
        <f t="shared" si="30"/>
        <v>0</v>
      </c>
      <c r="BG45" s="325">
        <v>0</v>
      </c>
      <c r="BH45" s="342">
        <v>0</v>
      </c>
      <c r="BI45" s="343">
        <f t="shared" si="31"/>
        <v>0</v>
      </c>
      <c r="BJ45" s="325">
        <v>0</v>
      </c>
      <c r="BK45" s="342">
        <v>0</v>
      </c>
      <c r="BL45" s="343">
        <f t="shared" si="32"/>
        <v>0</v>
      </c>
      <c r="BM45" s="728">
        <v>0</v>
      </c>
      <c r="BN45" s="342">
        <v>0</v>
      </c>
      <c r="BO45" s="344">
        <f t="shared" si="33"/>
        <v>0</v>
      </c>
      <c r="BP45" s="322">
        <v>0</v>
      </c>
      <c r="BQ45" s="342">
        <v>0</v>
      </c>
      <c r="BR45" s="343">
        <f t="shared" si="34"/>
        <v>0</v>
      </c>
    </row>
    <row r="46" spans="1:70" s="297" customFormat="1" ht="16.25" customHeight="1" thickBot="1">
      <c r="A46" s="345" t="s">
        <v>235</v>
      </c>
      <c r="B46" s="346"/>
      <c r="C46" s="309" t="s">
        <v>451</v>
      </c>
      <c r="D46" s="347">
        <f t="shared" ref="D46:G46" si="148">D22+D38</f>
        <v>65258.445512000006</v>
      </c>
      <c r="E46" s="348">
        <f t="shared" si="148"/>
        <v>67506.482050999999</v>
      </c>
      <c r="F46" s="348">
        <f t="shared" si="148"/>
        <v>65963.596541999999</v>
      </c>
      <c r="G46" s="348">
        <f t="shared" si="148"/>
        <v>75677.204371</v>
      </c>
      <c r="H46" s="349">
        <f t="shared" ref="H46:N46" si="149">H22+H38</f>
        <v>82848.05668400001</v>
      </c>
      <c r="I46" s="350">
        <f t="shared" si="10"/>
        <v>9.4755777153786136E-2</v>
      </c>
      <c r="J46" s="351">
        <f t="shared" si="11"/>
        <v>0.26953769790249682</v>
      </c>
      <c r="K46" s="352">
        <f t="shared" si="149"/>
        <v>87242.541884999999</v>
      </c>
      <c r="L46" s="350">
        <f t="shared" si="12"/>
        <v>5.3042707057830984E-2</v>
      </c>
      <c r="M46" s="351">
        <f t="shared" si="13"/>
        <v>0.2923579963638121</v>
      </c>
      <c r="N46" s="352">
        <f t="shared" si="149"/>
        <v>100126.03049199999</v>
      </c>
      <c r="O46" s="350">
        <f t="shared" si="14"/>
        <v>0.14767438371961417</v>
      </c>
      <c r="P46" s="351">
        <f t="shared" si="15"/>
        <v>0.51789829149549571</v>
      </c>
      <c r="Q46" s="352">
        <f>Q22+Q38</f>
        <v>113657.441301</v>
      </c>
      <c r="R46" s="350">
        <f t="shared" si="16"/>
        <v>0.13514378571195995</v>
      </c>
      <c r="S46" s="353">
        <f t="shared" si="17"/>
        <v>0.50187156417414225</v>
      </c>
      <c r="T46" s="349">
        <f>T22+T38</f>
        <v>125213.273652</v>
      </c>
      <c r="U46" s="350">
        <f>IFERROR(T46/Q46-1,0)</f>
        <v>0.10167246612913439</v>
      </c>
      <c r="V46" s="351">
        <f t="shared" si="18"/>
        <v>0.51136041886401618</v>
      </c>
      <c r="W46" s="352">
        <f>W22+W38</f>
        <v>123101.55938000001</v>
      </c>
      <c r="X46" s="350">
        <f>IFERROR(W46/T46-1,0)</f>
        <v>-1.6864939398270162E-2</v>
      </c>
      <c r="Y46" s="351">
        <f t="shared" si="19"/>
        <v>0.41102673902220865</v>
      </c>
      <c r="Z46" s="352">
        <f>Z22+Z38</f>
        <v>123711.197776</v>
      </c>
      <c r="AA46" s="350">
        <f>IFERROR(Z46/W46-1,0)</f>
        <v>4.9523206616588489E-3</v>
      </c>
      <c r="AB46" s="351">
        <f t="shared" si="20"/>
        <v>0.23555480196415512</v>
      </c>
      <c r="AC46" s="352">
        <f>AC22+AC38</f>
        <v>137526.11636800002</v>
      </c>
      <c r="AD46" s="350">
        <f>IFERROR(AC46/Z46-1,0)</f>
        <v>0.11167072051969185</v>
      </c>
      <c r="AE46" s="353">
        <f t="shared" si="21"/>
        <v>0.21000538806595515</v>
      </c>
      <c r="AF46" s="349">
        <f>AF22+AF38</f>
        <v>148752.202728</v>
      </c>
      <c r="AG46" s="350">
        <f>IFERROR(AF46/AC46-1,0)</f>
        <v>8.1628760096450259E-2</v>
      </c>
      <c r="AH46" s="351">
        <f t="shared" si="22"/>
        <v>0.18799068492866633</v>
      </c>
      <c r="AI46" s="352">
        <f>AI22+AI38</f>
        <v>159020.246201</v>
      </c>
      <c r="AJ46" s="350">
        <f>IFERROR(AI46/AF46-1,0)</f>
        <v>6.90278415021226E-2</v>
      </c>
      <c r="AK46" s="351">
        <f t="shared" si="23"/>
        <v>0.29178092464388072</v>
      </c>
      <c r="AL46" s="352">
        <f>AL22+AL38</f>
        <v>173655.54205699998</v>
      </c>
      <c r="AM46" s="350">
        <f>IFERROR(AL46/AI46-1,0)</f>
        <v>9.2034166753214075E-2</v>
      </c>
      <c r="AN46" s="351">
        <f t="shared" si="24"/>
        <v>0.40371724774205675</v>
      </c>
      <c r="AO46" s="352">
        <f>AO22+AO38</f>
        <v>216379.20533599998</v>
      </c>
      <c r="AP46" s="350">
        <f>IFERROR(AO46/AL46-1,0)</f>
        <v>0.24602533712961816</v>
      </c>
      <c r="AQ46" s="353">
        <f t="shared" si="25"/>
        <v>0.57336810673109162</v>
      </c>
      <c r="AR46" s="349">
        <f>AR22+AR38</f>
        <v>304075.81478800002</v>
      </c>
      <c r="AS46" s="350">
        <f>IFERROR(AR46/AO46-1,0)</f>
        <v>0.40529130013127723</v>
      </c>
      <c r="AT46" s="351">
        <f t="shared" si="26"/>
        <v>1.044176887545095</v>
      </c>
      <c r="AU46" s="352">
        <f>AU22+AU38</f>
        <v>312182.549673</v>
      </c>
      <c r="AV46" s="350">
        <f>IFERROR(AU46/AR46-1,0)</f>
        <v>2.6660242251268729E-2</v>
      </c>
      <c r="AW46" s="351">
        <f t="shared" si="27"/>
        <v>0.96316228361515921</v>
      </c>
      <c r="AX46" s="352">
        <f>AX22+AX38</f>
        <v>334294.15941900003</v>
      </c>
      <c r="AY46" s="350">
        <f>IFERROR(AX46/AU46-1,0)</f>
        <v>7.0829102296592561E-2</v>
      </c>
      <c r="AZ46" s="351">
        <f t="shared" si="28"/>
        <v>0.92504169725416929</v>
      </c>
      <c r="BA46" s="352">
        <f>BA22+BA38</f>
        <v>331411.10829900001</v>
      </c>
      <c r="BB46" s="350">
        <f>IFERROR(BA46/AX46-1,0)</f>
        <v>-8.6242940200054186E-3</v>
      </c>
      <c r="BC46" s="353">
        <f t="shared" si="29"/>
        <v>0.5316218015699572</v>
      </c>
      <c r="BD46" s="349">
        <f>BD22+BD38</f>
        <v>352378.25723500003</v>
      </c>
      <c r="BE46" s="350">
        <f>IFERROR(BD46/BA46-1,0)</f>
        <v>6.3266282906496274E-2</v>
      </c>
      <c r="BF46" s="351">
        <f t="shared" si="30"/>
        <v>0.15884999759246288</v>
      </c>
      <c r="BG46" s="352">
        <f>BG22+BG38</f>
        <v>359536.76952600002</v>
      </c>
      <c r="BH46" s="350">
        <f>IFERROR(BG46/BD46-1,0)</f>
        <v>2.0314852417883333E-2</v>
      </c>
      <c r="BI46" s="351">
        <f t="shared" si="31"/>
        <v>0.15168759401382892</v>
      </c>
      <c r="BJ46" s="352">
        <f>BJ22+BJ38</f>
        <v>363110.049245</v>
      </c>
      <c r="BK46" s="350">
        <f>IFERROR(BJ46/BG46-1,0)</f>
        <v>9.9385654594128514E-3</v>
      </c>
      <c r="BL46" s="351">
        <f t="shared" si="32"/>
        <v>8.6199202152025922E-2</v>
      </c>
      <c r="BM46" s="734">
        <f>BM22+BM38</f>
        <v>375443.02175399999</v>
      </c>
      <c r="BN46" s="350">
        <f>IFERROR(BM46/BJ46-1,0)</f>
        <v>3.3964833897170976E-2</v>
      </c>
      <c r="BO46" s="353">
        <f t="shared" si="33"/>
        <v>0.13286191184416873</v>
      </c>
      <c r="BP46" s="349">
        <f>BP22+BP38</f>
        <v>402862.55731200002</v>
      </c>
      <c r="BQ46" s="350">
        <f>IFERROR(BP46/BM46-1,0)</f>
        <v>7.303248154647024E-2</v>
      </c>
      <c r="BR46" s="351">
        <f t="shared" si="34"/>
        <v>0.14326735273945168</v>
      </c>
    </row>
    <row r="47" spans="1:70" ht="16.25" customHeight="1">
      <c r="D47" s="355" t="b">
        <f t="shared" ref="D47" si="150">D46=D3</f>
        <v>1</v>
      </c>
      <c r="E47" s="298" t="b">
        <f t="shared" ref="E47" si="151">E46=E3</f>
        <v>1</v>
      </c>
      <c r="F47" s="298" t="b">
        <f t="shared" ref="F47" si="152">F46=F3</f>
        <v>1</v>
      </c>
      <c r="G47" s="298" t="b">
        <f t="shared" ref="G47" si="153">G46=G3</f>
        <v>1</v>
      </c>
      <c r="H47" s="123" t="b">
        <f t="shared" ref="H47:N47" si="154">H46=H3</f>
        <v>1</v>
      </c>
      <c r="K47" s="123" t="b">
        <f t="shared" si="154"/>
        <v>1</v>
      </c>
      <c r="N47" s="123" t="b">
        <f t="shared" si="154"/>
        <v>1</v>
      </c>
      <c r="Q47" s="123" t="b">
        <f>Q46=Q3</f>
        <v>1</v>
      </c>
      <c r="T47" s="123" t="b">
        <f>T46=T3</f>
        <v>1</v>
      </c>
      <c r="W47" s="123" t="b">
        <f>W46=W3</f>
        <v>1</v>
      </c>
      <c r="Z47" s="123" t="b">
        <f>Z46=Z3</f>
        <v>1</v>
      </c>
      <c r="AC47" s="123" t="b">
        <f>AC46=AC3</f>
        <v>1</v>
      </c>
      <c r="AF47" s="123" t="b">
        <f>AF46=AF3</f>
        <v>1</v>
      </c>
      <c r="AI47" s="123" t="b">
        <f>AI46=AI3</f>
        <v>1</v>
      </c>
      <c r="AL47" s="123" t="b">
        <f>AL46=AL3</f>
        <v>1</v>
      </c>
      <c r="AO47" s="123" t="b">
        <f>AO46=AO3</f>
        <v>1</v>
      </c>
      <c r="AR47" s="123" t="b">
        <f>AR46=AR3</f>
        <v>1</v>
      </c>
      <c r="AU47" s="123" t="b">
        <f>AU46=AU3</f>
        <v>1</v>
      </c>
      <c r="AX47" s="123" t="b">
        <f>AX46=AX3</f>
        <v>1</v>
      </c>
      <c r="BA47" s="123" t="b">
        <f>BA46=BA3</f>
        <v>1</v>
      </c>
      <c r="BD47" s="123" t="b">
        <f>BD46=BD3</f>
        <v>1</v>
      </c>
      <c r="BG47" s="123" t="b">
        <f>BG46=BG3</f>
        <v>1</v>
      </c>
      <c r="BJ47" s="123" t="b">
        <f>BJ46=BJ3</f>
        <v>1</v>
      </c>
      <c r="BM47" s="708"/>
      <c r="BP47" s="123" t="b">
        <f>BP46=BP3</f>
        <v>1</v>
      </c>
    </row>
    <row r="48" spans="1:70" ht="16.25" customHeight="1">
      <c r="D48" s="355"/>
      <c r="BM48" s="126"/>
    </row>
    <row r="49" spans="1:71" ht="16.25" customHeight="1">
      <c r="B49" s="123" t="s">
        <v>271</v>
      </c>
      <c r="C49" s="123" t="s">
        <v>270</v>
      </c>
      <c r="D49" s="42"/>
      <c r="E49" s="42"/>
      <c r="F49" s="42"/>
      <c r="G49" s="42"/>
      <c r="H49" s="42"/>
      <c r="K49" s="42"/>
      <c r="N49" s="42"/>
      <c r="Q49" s="42"/>
      <c r="T49" s="42"/>
      <c r="W49" s="42"/>
      <c r="Z49" s="42"/>
      <c r="AF49" s="42"/>
      <c r="AI49" s="42"/>
      <c r="AL49" s="42"/>
      <c r="AR49" s="42"/>
      <c r="AU49" s="42"/>
      <c r="AX49" s="42"/>
      <c r="BD49" s="42"/>
      <c r="BG49" s="42"/>
      <c r="BJ49" s="42"/>
      <c r="BM49" s="147"/>
      <c r="BP49" s="42"/>
    </row>
    <row r="50" spans="1:71" ht="16.25" customHeight="1">
      <c r="B50" s="356" t="s">
        <v>54</v>
      </c>
      <c r="C50" s="357" t="s">
        <v>55</v>
      </c>
      <c r="D50" s="42"/>
      <c r="E50" s="42"/>
      <c r="F50" s="42"/>
      <c r="G50" s="42"/>
      <c r="H50" s="42"/>
      <c r="K50" s="42"/>
      <c r="N50" s="42"/>
      <c r="Q50" s="42"/>
      <c r="T50" s="42"/>
      <c r="W50" s="42"/>
      <c r="Z50" s="42"/>
      <c r="AC50" s="954">
        <f t="shared" ref="AC50" si="155">ROUND(AC9,0)</f>
        <v>9940</v>
      </c>
      <c r="AD50" s="360"/>
      <c r="AE50" s="952"/>
      <c r="AF50" s="954">
        <f t="shared" ref="AF50" si="156">ROUND(AF9,0)</f>
        <v>9189</v>
      </c>
      <c r="AG50" s="360">
        <f>AF50/AC50-1</f>
        <v>-7.5553319919517081E-2</v>
      </c>
      <c r="AH50" s="952"/>
      <c r="AI50" s="954">
        <f t="shared" ref="AI50" si="157">ROUND(AI9,0)</f>
        <v>10024</v>
      </c>
      <c r="AJ50" s="360">
        <f>AI50/AF50-1</f>
        <v>9.0869517901839059E-2</v>
      </c>
      <c r="AK50" s="952"/>
      <c r="AL50" s="954">
        <f t="shared" ref="AL50" si="158">ROUND(AL9,0)</f>
        <v>12690</v>
      </c>
      <c r="AM50" s="360">
        <f>AL50/AI50-1</f>
        <v>0.26596169193934549</v>
      </c>
      <c r="AN50" s="952"/>
      <c r="AO50" s="954">
        <f t="shared" ref="AO50" si="159">ROUND(AO9,0)</f>
        <v>16465</v>
      </c>
      <c r="AP50" s="360">
        <f>AO50/AL50-1</f>
        <v>0.29747832939322305</v>
      </c>
      <c r="AQ50" s="952"/>
      <c r="AR50" s="954">
        <f t="shared" ref="AR50" si="160">ROUND(AR9,0)</f>
        <v>18897</v>
      </c>
      <c r="AS50" s="360">
        <f>IFERROR(AR50/AO50-1,0)</f>
        <v>0.14770725781961747</v>
      </c>
      <c r="AT50" s="952">
        <f t="shared" ref="AT50" si="161">IFERROR(AR50/AF50-1,)</f>
        <v>1.0564805746000654</v>
      </c>
      <c r="AU50" s="954">
        <f t="shared" ref="AU50" si="162">ROUND(AU9,0)</f>
        <v>22426</v>
      </c>
      <c r="AV50" s="360">
        <f>IFERROR(AU50/AR50-1,0)</f>
        <v>0.1867492194528233</v>
      </c>
      <c r="AW50" s="952">
        <f t="shared" ref="AW50" si="163">IFERROR(AU50/AI50-1,)</f>
        <v>1.2372306464485234</v>
      </c>
      <c r="AX50" s="954">
        <f t="shared" ref="AX50" si="164">ROUND(AX9,0)</f>
        <v>25110</v>
      </c>
      <c r="AY50" s="360">
        <f>IFERROR(AX50/AU50-1,0)</f>
        <v>0.11968251137073049</v>
      </c>
      <c r="AZ50" s="952">
        <f t="shared" ref="AZ50" si="165">IFERROR(AX50/AL50-1,)</f>
        <v>0.97872340425531923</v>
      </c>
      <c r="BA50" s="954">
        <f t="shared" ref="BA50" si="166">ROUND(BA9,0)</f>
        <v>23398</v>
      </c>
      <c r="BB50" s="360">
        <f>IFERROR(BA50/AX50-1,0)</f>
        <v>-6.8180007964954159E-2</v>
      </c>
      <c r="BC50" s="952">
        <f t="shared" ref="BC50" si="167">IFERROR(BA50/AO50-1,)</f>
        <v>0.42107500759186145</v>
      </c>
      <c r="BD50" s="954">
        <f t="shared" ref="BD50" si="168">ROUND(BD9,0)</f>
        <v>22445</v>
      </c>
      <c r="BE50" s="360">
        <f>BD50/BA50-1</f>
        <v>-4.0729976921104361E-2</v>
      </c>
      <c r="BF50" s="952"/>
      <c r="BG50" s="954">
        <f t="shared" ref="BG50" si="169">ROUND(BG9,0)</f>
        <v>22394</v>
      </c>
      <c r="BH50" s="360">
        <f>BG50/BD50-1</f>
        <v>-2.2722209846290919E-3</v>
      </c>
      <c r="BI50" s="952"/>
      <c r="BJ50" s="954">
        <f>ROUND(BJ9,0)</f>
        <v>21607</v>
      </c>
      <c r="BK50" s="360">
        <f>BJ50/BG50-1</f>
        <v>-3.5143341966598185E-2</v>
      </c>
      <c r="BL50" s="952"/>
      <c r="BM50" s="358">
        <f>ROUND(BM9,0)</f>
        <v>19434</v>
      </c>
      <c r="BN50" s="360">
        <f>BM50/BJ50-1</f>
        <v>-0.10056925996204935</v>
      </c>
      <c r="BO50" s="952"/>
      <c r="BP50" s="954">
        <f t="shared" ref="BP50" si="170">ROUND(BP9,0)</f>
        <v>19356</v>
      </c>
      <c r="BQ50" s="360">
        <f>BP50/BM50-1</f>
        <v>-4.0135844396418374E-3</v>
      </c>
      <c r="BR50" s="952"/>
    </row>
    <row r="51" spans="1:71" ht="16.25" customHeight="1">
      <c r="B51" s="123" t="s">
        <v>77</v>
      </c>
      <c r="C51" s="123" t="s">
        <v>132</v>
      </c>
      <c r="D51" s="42"/>
      <c r="E51" s="42"/>
      <c r="F51" s="42"/>
      <c r="G51" s="42"/>
      <c r="H51" s="42"/>
      <c r="K51" s="42"/>
      <c r="N51" s="42"/>
      <c r="Q51" s="42"/>
      <c r="T51" s="42"/>
      <c r="W51" s="42"/>
      <c r="Z51" s="42"/>
      <c r="AC51" s="298">
        <v>2536.692</v>
      </c>
      <c r="AE51" s="953"/>
      <c r="AF51" s="298"/>
      <c r="AH51" s="953"/>
      <c r="AI51" s="298"/>
      <c r="AK51" s="953"/>
      <c r="AL51" s="298"/>
      <c r="AN51" s="953"/>
      <c r="AO51" s="298">
        <v>4604.2659999999996</v>
      </c>
      <c r="AQ51" s="953"/>
      <c r="AR51" s="298">
        <v>4851.0420000000004</v>
      </c>
      <c r="AT51" s="953"/>
      <c r="AU51" s="298">
        <v>4974.872738</v>
      </c>
      <c r="AW51" s="953"/>
      <c r="AX51" s="298">
        <v>6369.4154689999996</v>
      </c>
      <c r="AZ51" s="953"/>
      <c r="BA51" s="298">
        <v>5738.9257939999998</v>
      </c>
      <c r="BC51" s="953"/>
      <c r="BD51" s="298">
        <v>4616.30206</v>
      </c>
      <c r="BF51" s="953"/>
      <c r="BG51" s="298">
        <v>5433.2248920000002</v>
      </c>
      <c r="BI51" s="953"/>
      <c r="BJ51" s="298">
        <v>5799.1417949999995</v>
      </c>
      <c r="BL51" s="953"/>
      <c r="BM51" s="737">
        <v>5871.0150000000003</v>
      </c>
      <c r="BO51" s="953"/>
      <c r="BP51" s="737">
        <v>4758.2633740000001</v>
      </c>
      <c r="BR51" s="953"/>
      <c r="BS51" s="958"/>
    </row>
    <row r="52" spans="1:71" ht="16.25" customHeight="1">
      <c r="B52" s="123" t="s">
        <v>78</v>
      </c>
      <c r="C52" s="123" t="s">
        <v>133</v>
      </c>
      <c r="D52" s="42"/>
      <c r="E52" s="42"/>
      <c r="F52" s="42"/>
      <c r="G52" s="42"/>
      <c r="H52" s="42"/>
      <c r="K52" s="42"/>
      <c r="N52" s="42"/>
      <c r="Q52" s="42"/>
      <c r="T52" s="42"/>
      <c r="W52" s="42"/>
      <c r="Z52" s="42"/>
      <c r="AC52" s="298">
        <v>916.61900000000003</v>
      </c>
      <c r="AE52" s="953"/>
      <c r="AF52" s="298"/>
      <c r="AH52" s="953"/>
      <c r="AI52" s="298"/>
      <c r="AK52" s="953"/>
      <c r="AL52" s="298"/>
      <c r="AN52" s="953"/>
      <c r="AO52" s="298">
        <v>1830.5260000000001</v>
      </c>
      <c r="AQ52" s="953"/>
      <c r="AR52" s="298">
        <v>2491.6460000000002</v>
      </c>
      <c r="AT52" s="953"/>
      <c r="AU52" s="298">
        <v>3631.4517209999999</v>
      </c>
      <c r="AW52" s="953"/>
      <c r="AX52" s="298">
        <v>3738.6529999999998</v>
      </c>
      <c r="AZ52" s="953"/>
      <c r="BA52" s="298">
        <v>3045.7473890000001</v>
      </c>
      <c r="BC52" s="953"/>
      <c r="BD52" s="298">
        <v>2844.3973329999999</v>
      </c>
      <c r="BF52" s="953"/>
      <c r="BG52" s="298">
        <v>3004.0402510000004</v>
      </c>
      <c r="BI52" s="953"/>
      <c r="BJ52" s="298">
        <v>2897.5369819999996</v>
      </c>
      <c r="BL52" s="953"/>
      <c r="BM52" s="737">
        <v>2695.67</v>
      </c>
      <c r="BO52" s="953"/>
      <c r="BP52" s="737">
        <v>2890.2065440000001</v>
      </c>
      <c r="BR52" s="953"/>
      <c r="BS52" s="958"/>
    </row>
    <row r="53" spans="1:71" ht="16.25" customHeight="1">
      <c r="B53" s="362" t="s">
        <v>79</v>
      </c>
      <c r="C53" s="362" t="s">
        <v>80</v>
      </c>
      <c r="D53" s="42"/>
      <c r="E53" s="42"/>
      <c r="F53" s="42"/>
      <c r="G53" s="42"/>
      <c r="H53" s="42"/>
      <c r="K53" s="42"/>
      <c r="N53" s="42"/>
      <c r="Q53" s="42"/>
      <c r="T53" s="42"/>
      <c r="W53" s="42"/>
      <c r="Z53" s="42"/>
      <c r="AC53" s="367">
        <v>6486.9840000000004</v>
      </c>
      <c r="AD53" s="364"/>
      <c r="AE53" s="366"/>
      <c r="AF53" s="367"/>
      <c r="AG53" s="364"/>
      <c r="AH53" s="366"/>
      <c r="AI53" s="367"/>
      <c r="AJ53" s="364"/>
      <c r="AK53" s="366"/>
      <c r="AL53" s="367"/>
      <c r="AM53" s="364"/>
      <c r="AN53" s="366"/>
      <c r="AO53" s="367">
        <v>10030.572</v>
      </c>
      <c r="AP53" s="364"/>
      <c r="AQ53" s="366"/>
      <c r="AR53" s="367">
        <v>11554.665999999999</v>
      </c>
      <c r="AS53" s="364"/>
      <c r="AT53" s="366"/>
      <c r="AU53" s="367">
        <v>13819.287678999999</v>
      </c>
      <c r="AV53" s="364"/>
      <c r="AW53" s="366"/>
      <c r="AX53" s="367">
        <v>15002.321</v>
      </c>
      <c r="AY53" s="364"/>
      <c r="AZ53" s="366"/>
      <c r="BA53" s="367">
        <v>14612.993802999999</v>
      </c>
      <c r="BB53" s="364"/>
      <c r="BC53" s="366"/>
      <c r="BD53" s="367">
        <v>14984.099269999999</v>
      </c>
      <c r="BE53" s="364"/>
      <c r="BF53" s="366"/>
      <c r="BG53" s="367">
        <v>13956.642719000001</v>
      </c>
      <c r="BH53" s="364"/>
      <c r="BI53" s="366"/>
      <c r="BJ53" s="367">
        <v>12910.353472999999</v>
      </c>
      <c r="BK53" s="364"/>
      <c r="BL53" s="366"/>
      <c r="BM53" s="739">
        <v>10867.643</v>
      </c>
      <c r="BN53" s="364"/>
      <c r="BO53" s="366"/>
      <c r="BP53" s="739">
        <v>10168.242468</v>
      </c>
      <c r="BQ53" s="364"/>
      <c r="BR53" s="366"/>
      <c r="BS53" s="958"/>
    </row>
    <row r="54" spans="1:71" ht="16.25" customHeight="1">
      <c r="B54" s="123" t="s">
        <v>81</v>
      </c>
      <c r="C54" s="123" t="s">
        <v>82</v>
      </c>
      <c r="D54" s="42"/>
      <c r="E54" s="42"/>
      <c r="F54" s="42"/>
      <c r="G54" s="42"/>
      <c r="H54" s="42"/>
      <c r="K54" s="42"/>
      <c r="N54" s="42"/>
      <c r="Q54" s="42"/>
      <c r="T54" s="42"/>
      <c r="W54" s="42"/>
      <c r="Z54" s="42"/>
      <c r="AC54" s="298">
        <v>0</v>
      </c>
      <c r="AE54" s="953"/>
      <c r="AF54" s="298"/>
      <c r="AH54" s="953"/>
      <c r="AI54" s="298"/>
      <c r="AK54" s="953"/>
      <c r="AL54" s="298"/>
      <c r="AN54" s="953"/>
      <c r="AO54" s="298">
        <v>0</v>
      </c>
      <c r="AQ54" s="953"/>
      <c r="AR54" s="298">
        <v>0</v>
      </c>
      <c r="AT54" s="953"/>
      <c r="AU54" s="298">
        <v>0</v>
      </c>
      <c r="AW54" s="953"/>
      <c r="AX54" s="298" t="s">
        <v>30</v>
      </c>
      <c r="AZ54" s="953"/>
      <c r="BA54" s="298" t="s">
        <v>30</v>
      </c>
      <c r="BC54" s="953"/>
      <c r="BD54" s="298">
        <v>0</v>
      </c>
      <c r="BF54" s="953"/>
      <c r="BG54" s="298">
        <v>0</v>
      </c>
      <c r="BI54" s="953"/>
      <c r="BJ54" s="298"/>
      <c r="BL54" s="953"/>
      <c r="BM54" s="726" t="s">
        <v>30</v>
      </c>
      <c r="BO54" s="953"/>
      <c r="BP54" s="726">
        <v>1539.163382</v>
      </c>
      <c r="BR54" s="953"/>
    </row>
    <row r="55" spans="1:71" s="361" customFormat="1" ht="16.25" customHeight="1">
      <c r="A55" s="365"/>
      <c r="B55" s="363"/>
      <c r="C55" s="36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367">
        <f>ROUND(SUM(AC51:AC53),0)</f>
        <v>9940</v>
      </c>
      <c r="AD55" s="367"/>
      <c r="AE55" s="366"/>
      <c r="AF55" s="367"/>
      <c r="AG55" s="367"/>
      <c r="AH55" s="366"/>
      <c r="AI55" s="367"/>
      <c r="AJ55" s="367"/>
      <c r="AK55" s="366"/>
      <c r="AL55" s="367"/>
      <c r="AM55" s="367"/>
      <c r="AN55" s="366"/>
      <c r="AO55" s="367">
        <f>ROUND(SUM(AO51:AO53),0)</f>
        <v>16465</v>
      </c>
      <c r="AP55" s="367"/>
      <c r="AQ55" s="366"/>
      <c r="AR55" s="367">
        <f>ROUND(SUM(AR51:AR53),0)</f>
        <v>18897</v>
      </c>
      <c r="AS55" s="367"/>
      <c r="AT55" s="366"/>
      <c r="AU55" s="367">
        <f>ROUND(SUM(AU51:AU53),0)</f>
        <v>22426</v>
      </c>
      <c r="AV55" s="367"/>
      <c r="AW55" s="366"/>
      <c r="AX55" s="367">
        <f>ROUND(SUM(AX51:AX53),0)</f>
        <v>25110</v>
      </c>
      <c r="AY55" s="367"/>
      <c r="AZ55" s="366"/>
      <c r="BA55" s="367">
        <f>ROUND(SUM(BA51:BA53),0)</f>
        <v>23398</v>
      </c>
      <c r="BB55" s="367"/>
      <c r="BC55" s="366"/>
      <c r="BD55" s="367">
        <f>ROUND(SUM(BD51:BD53),0)</f>
        <v>22445</v>
      </c>
      <c r="BE55" s="367"/>
      <c r="BF55" s="366"/>
      <c r="BG55" s="367">
        <f>ROUND(SUM(BG51:BG53),0)</f>
        <v>22394</v>
      </c>
      <c r="BH55" s="367"/>
      <c r="BI55" s="366"/>
      <c r="BJ55" s="367">
        <f>ROUND(SUM(BJ51:BJ53),0)</f>
        <v>21607</v>
      </c>
      <c r="BK55" s="367"/>
      <c r="BL55" s="366"/>
      <c r="BM55" s="739">
        <f>ROUND(SUM(BM51:BM53),0)</f>
        <v>19434</v>
      </c>
      <c r="BN55" s="367"/>
      <c r="BO55" s="366"/>
      <c r="BP55" s="367">
        <f>ROUND(SUM(BP51:BP54),0)</f>
        <v>19356</v>
      </c>
      <c r="BQ55" s="367"/>
      <c r="BR55" s="366"/>
    </row>
    <row r="56" spans="1:71" ht="16.25" customHeight="1">
      <c r="D56" s="42"/>
      <c r="E56" s="42"/>
      <c r="F56" s="42"/>
      <c r="G56" s="42"/>
      <c r="H56" s="42"/>
      <c r="K56" s="42"/>
      <c r="N56" s="42"/>
      <c r="Q56" s="42"/>
      <c r="T56" s="42"/>
      <c r="W56" s="42"/>
      <c r="Z56" s="42"/>
      <c r="AC56" s="298" t="b">
        <f>AC50=AC55</f>
        <v>1</v>
      </c>
      <c r="AE56" s="368"/>
      <c r="AF56" s="298"/>
      <c r="AH56" s="368"/>
      <c r="AI56" s="298"/>
      <c r="AK56" s="368"/>
      <c r="AL56" s="298"/>
      <c r="AN56" s="368"/>
      <c r="AO56" s="298" t="b">
        <f>AO50=AO55</f>
        <v>1</v>
      </c>
      <c r="AQ56" s="368"/>
      <c r="AR56" s="298" t="b">
        <f>AR50=AR55</f>
        <v>1</v>
      </c>
      <c r="AT56" s="368"/>
      <c r="AU56" s="298" t="b">
        <f>AU50=AU55</f>
        <v>1</v>
      </c>
      <c r="AW56" s="368"/>
      <c r="AX56" s="298" t="b">
        <f>AX50=AX55</f>
        <v>1</v>
      </c>
      <c r="AZ56" s="368"/>
      <c r="BA56" s="298" t="b">
        <f>BA50=BA55</f>
        <v>1</v>
      </c>
      <c r="BC56" s="368"/>
      <c r="BD56" s="298" t="b">
        <f>BD50=BD55</f>
        <v>1</v>
      </c>
      <c r="BF56" s="368"/>
      <c r="BG56" s="298" t="b">
        <f>BG50=BG55</f>
        <v>1</v>
      </c>
      <c r="BI56" s="368"/>
      <c r="BJ56" s="298" t="b">
        <f>BJ50=BJ55</f>
        <v>1</v>
      </c>
      <c r="BL56" s="368"/>
      <c r="BM56" s="742" t="b">
        <f>BM50=BM55</f>
        <v>1</v>
      </c>
      <c r="BO56" s="368"/>
      <c r="BP56" s="298" t="b">
        <f>BP50=BP55</f>
        <v>1</v>
      </c>
      <c r="BR56" s="368"/>
    </row>
    <row r="57" spans="1:71" ht="16.25" customHeight="1">
      <c r="D57" s="42"/>
      <c r="E57" s="42"/>
      <c r="F57" s="42"/>
      <c r="G57" s="42"/>
      <c r="H57" s="42"/>
      <c r="K57" s="42"/>
      <c r="N57" s="42"/>
      <c r="Q57" s="42"/>
      <c r="T57" s="42"/>
      <c r="W57" s="42"/>
      <c r="Z57" s="42"/>
      <c r="AC57" s="298"/>
      <c r="AE57" s="361"/>
      <c r="AF57" s="298"/>
      <c r="AH57" s="361"/>
      <c r="AI57" s="298"/>
      <c r="AK57" s="361"/>
      <c r="AL57" s="298"/>
      <c r="AN57" s="361"/>
      <c r="AO57" s="298"/>
      <c r="AQ57" s="361"/>
      <c r="AR57" s="298"/>
      <c r="AT57" s="361"/>
      <c r="AU57" s="298"/>
      <c r="AW57" s="361"/>
      <c r="AX57" s="298"/>
      <c r="AZ57" s="361"/>
      <c r="BA57" s="298"/>
      <c r="BC57" s="361"/>
      <c r="BD57" s="298"/>
      <c r="BF57" s="361"/>
      <c r="BG57" s="298"/>
      <c r="BI57" s="361"/>
      <c r="BJ57" s="298"/>
      <c r="BL57" s="361"/>
      <c r="BM57" s="737"/>
      <c r="BO57" s="361"/>
      <c r="BP57" s="298"/>
      <c r="BR57" s="361"/>
    </row>
    <row r="58" spans="1:71" ht="16.25" customHeight="1">
      <c r="B58" s="356" t="s">
        <v>56</v>
      </c>
      <c r="C58" s="357" t="s">
        <v>57</v>
      </c>
      <c r="D58" s="42"/>
      <c r="E58" s="42"/>
      <c r="F58" s="42"/>
      <c r="G58" s="42"/>
      <c r="H58" s="42"/>
      <c r="K58" s="42"/>
      <c r="N58" s="42"/>
      <c r="Q58" s="42"/>
      <c r="T58" s="42"/>
      <c r="W58" s="42"/>
      <c r="Z58" s="42"/>
      <c r="AC58" s="954">
        <f>ROUND(AC11,0)</f>
        <v>512</v>
      </c>
      <c r="AD58" s="360"/>
      <c r="AE58" s="952"/>
      <c r="AF58" s="954">
        <f>ROUND(AF11,0)</f>
        <v>2563</v>
      </c>
      <c r="AG58" s="360">
        <f>AF58/AC58-1</f>
        <v>4.005859375</v>
      </c>
      <c r="AH58" s="952"/>
      <c r="AI58" s="954">
        <f>ROUND(AI11,0)</f>
        <v>2446</v>
      </c>
      <c r="AJ58" s="360">
        <f>AI58/AF58-1</f>
        <v>-4.5649629340616449E-2</v>
      </c>
      <c r="AK58" s="952"/>
      <c r="AL58" s="954">
        <f>ROUND(AL11,0)</f>
        <v>5727</v>
      </c>
      <c r="AM58" s="360">
        <f>AL58/AI58-1</f>
        <v>1.3413736713000817</v>
      </c>
      <c r="AN58" s="952"/>
      <c r="AO58" s="954">
        <f>ROUND(AO11,0)</f>
        <v>5715</v>
      </c>
      <c r="AP58" s="360">
        <f>AO58/AL58-1</f>
        <v>-2.0953378732320171E-3</v>
      </c>
      <c r="AQ58" s="952"/>
      <c r="AR58" s="954">
        <f>ROUND(AR11,0)</f>
        <v>8541</v>
      </c>
      <c r="AS58" s="360">
        <f>AR58/AO58-1</f>
        <v>0.49448818897637792</v>
      </c>
      <c r="AT58" s="952"/>
      <c r="AU58" s="954">
        <f>ROUND(AU11,0)</f>
        <v>3565</v>
      </c>
      <c r="AV58" s="360">
        <f>AU58/AR58-1</f>
        <v>-0.58260156890293879</v>
      </c>
      <c r="AW58" s="952"/>
      <c r="AX58" s="954">
        <f>ROUND(AX11,0)</f>
        <v>3332</v>
      </c>
      <c r="AY58" s="360">
        <f>AX58/AU58-1</f>
        <v>-6.5357643758765738E-2</v>
      </c>
      <c r="AZ58" s="952"/>
      <c r="BA58" s="954">
        <f>ROUND(BA11,0)</f>
        <v>2705</v>
      </c>
      <c r="BB58" s="360">
        <f>BA58/AX58-1</f>
        <v>-0.18817527010804325</v>
      </c>
      <c r="BC58" s="952"/>
      <c r="BD58" s="954">
        <f>ROUND(BD11,0)</f>
        <v>3831</v>
      </c>
      <c r="BE58" s="360">
        <f>BD58/BA58-1</f>
        <v>0.41626617375231056</v>
      </c>
      <c r="BF58" s="952"/>
      <c r="BG58" s="954">
        <f>ROUND(BG11,0)</f>
        <v>3223</v>
      </c>
      <c r="BH58" s="360">
        <f>BG58/BD58-1</f>
        <v>-0.15870529887757767</v>
      </c>
      <c r="BI58" s="952"/>
      <c r="BJ58" s="954">
        <f>ROUND(BJ11,0)</f>
        <v>10766</v>
      </c>
      <c r="BK58" s="360">
        <f>BJ58/BG58-1</f>
        <v>2.3403661185231153</v>
      </c>
      <c r="BL58" s="952"/>
      <c r="BM58" s="369">
        <f>ROUND(BM11,0)</f>
        <v>10277</v>
      </c>
      <c r="BN58" s="360">
        <f>BM58/BJ58-1</f>
        <v>-4.5420769087869184E-2</v>
      </c>
      <c r="BO58" s="952"/>
      <c r="BP58" s="954">
        <f>ROUND(BP11,0)</f>
        <v>9880</v>
      </c>
      <c r="BQ58" s="360">
        <f>BP58/BM58-1</f>
        <v>-3.8629950374622912E-2</v>
      </c>
      <c r="BR58" s="952"/>
    </row>
    <row r="59" spans="1:71" ht="16.25" customHeight="1">
      <c r="B59" s="123" t="s">
        <v>83</v>
      </c>
      <c r="C59" s="123" t="s">
        <v>140</v>
      </c>
      <c r="D59" s="42"/>
      <c r="E59" s="42"/>
      <c r="F59" s="42"/>
      <c r="G59" s="42"/>
      <c r="H59" s="42"/>
      <c r="K59" s="42"/>
      <c r="N59" s="42"/>
      <c r="Q59" s="42"/>
      <c r="T59" s="42"/>
      <c r="W59" s="42"/>
      <c r="Z59" s="42"/>
      <c r="AC59" s="298">
        <v>417.22800000000001</v>
      </c>
      <c r="AE59" s="953"/>
      <c r="AF59" s="298"/>
      <c r="AH59" s="953"/>
      <c r="AI59" s="298"/>
      <c r="AK59" s="953"/>
      <c r="AL59" s="298"/>
      <c r="AN59" s="953"/>
      <c r="AO59" s="298">
        <v>3238.7060000000001</v>
      </c>
      <c r="AQ59" s="953"/>
      <c r="AR59" s="298">
        <v>4927.4920000000002</v>
      </c>
      <c r="AT59" s="953"/>
      <c r="AU59" s="298">
        <v>2778.4458119999999</v>
      </c>
      <c r="AW59" s="953"/>
      <c r="AX59" s="298">
        <v>3147.6545970000002</v>
      </c>
      <c r="AZ59" s="953"/>
      <c r="BA59" s="298">
        <v>2442.1568629999997</v>
      </c>
      <c r="BC59" s="953"/>
      <c r="BD59" s="298">
        <v>1800.3121640000002</v>
      </c>
      <c r="BF59" s="953"/>
      <c r="BG59" s="298">
        <v>1469.2983240000001</v>
      </c>
      <c r="BI59" s="953"/>
      <c r="BJ59" s="298">
        <v>9665.0350920000001</v>
      </c>
      <c r="BL59" s="953"/>
      <c r="BM59" s="737">
        <v>9682.9439999999995</v>
      </c>
      <c r="BO59" s="953"/>
      <c r="BP59" s="298">
        <v>9432.0598339999997</v>
      </c>
      <c r="BR59" s="953"/>
    </row>
    <row r="60" spans="1:71" ht="16.25" customHeight="1">
      <c r="B60" s="123" t="s">
        <v>84</v>
      </c>
      <c r="C60" s="123" t="s">
        <v>141</v>
      </c>
      <c r="D60" s="42"/>
      <c r="E60" s="42"/>
      <c r="F60" s="42"/>
      <c r="G60" s="42"/>
      <c r="H60" s="42"/>
      <c r="K60" s="42"/>
      <c r="N60" s="42"/>
      <c r="Q60" s="42"/>
      <c r="T60" s="42"/>
      <c r="W60" s="42"/>
      <c r="Z60" s="42"/>
      <c r="AC60" s="298">
        <v>94.63</v>
      </c>
      <c r="AE60" s="953"/>
      <c r="AF60" s="298"/>
      <c r="AH60" s="953"/>
      <c r="AI60" s="298"/>
      <c r="AK60" s="953"/>
      <c r="AL60" s="298"/>
      <c r="AN60" s="953"/>
      <c r="AO60" s="298">
        <v>1110.9680000000001</v>
      </c>
      <c r="AQ60" s="953"/>
      <c r="AR60" s="298">
        <v>1090.143</v>
      </c>
      <c r="AT60" s="953"/>
      <c r="AU60" s="298">
        <v>750.05391799999995</v>
      </c>
      <c r="AW60" s="953"/>
      <c r="AX60" s="298">
        <v>179.670503</v>
      </c>
      <c r="AZ60" s="953"/>
      <c r="BA60" s="298">
        <v>258.60925700000001</v>
      </c>
      <c r="BC60" s="953"/>
      <c r="BD60" s="298">
        <v>2026.11022</v>
      </c>
      <c r="BF60" s="953"/>
      <c r="BG60" s="298">
        <v>1753.5799730000001</v>
      </c>
      <c r="BI60" s="953"/>
      <c r="BJ60" s="298">
        <v>1101.001565</v>
      </c>
      <c r="BL60" s="953"/>
      <c r="BM60" s="737">
        <v>594.26599999999996</v>
      </c>
      <c r="BO60" s="953"/>
      <c r="BP60" s="298">
        <v>447.84499099999999</v>
      </c>
      <c r="BR60" s="953"/>
    </row>
    <row r="61" spans="1:71" ht="16.25" customHeight="1">
      <c r="B61" s="362" t="s">
        <v>85</v>
      </c>
      <c r="C61" s="362" t="s">
        <v>86</v>
      </c>
      <c r="D61" s="42"/>
      <c r="E61" s="42"/>
      <c r="F61" s="42"/>
      <c r="G61" s="42"/>
      <c r="H61" s="42"/>
      <c r="K61" s="42"/>
      <c r="N61" s="42"/>
      <c r="Q61" s="42"/>
      <c r="T61" s="42"/>
      <c r="W61" s="42"/>
      <c r="Z61" s="42"/>
      <c r="AC61" s="367">
        <v>0</v>
      </c>
      <c r="AD61" s="364"/>
      <c r="AE61" s="366"/>
      <c r="AF61" s="367"/>
      <c r="AG61" s="364"/>
      <c r="AH61" s="366"/>
      <c r="AI61" s="367"/>
      <c r="AJ61" s="364"/>
      <c r="AK61" s="366"/>
      <c r="AL61" s="367"/>
      <c r="AM61" s="364"/>
      <c r="AN61" s="366"/>
      <c r="AO61" s="367">
        <v>1365.4469999999999</v>
      </c>
      <c r="AP61" s="364"/>
      <c r="AQ61" s="366"/>
      <c r="AR61" s="367">
        <v>2523.0720000000001</v>
      </c>
      <c r="AS61" s="364"/>
      <c r="AT61" s="366"/>
      <c r="AU61" s="367">
        <v>36.027472000000003</v>
      </c>
      <c r="AV61" s="364"/>
      <c r="AW61" s="366"/>
      <c r="AX61" s="367">
        <v>4.9973980000000005</v>
      </c>
      <c r="AY61" s="364"/>
      <c r="AZ61" s="366"/>
      <c r="BA61" s="367">
        <v>4.5413600000000001</v>
      </c>
      <c r="BB61" s="364"/>
      <c r="BC61" s="366"/>
      <c r="BD61" s="367">
        <v>4.7565330000000001</v>
      </c>
      <c r="BE61" s="364"/>
      <c r="BF61" s="366"/>
      <c r="BG61" s="367" t="s">
        <v>30</v>
      </c>
      <c r="BH61" s="364"/>
      <c r="BI61" s="366"/>
      <c r="BJ61" s="367">
        <v>2.2112E-2</v>
      </c>
      <c r="BK61" s="364"/>
      <c r="BL61" s="366"/>
      <c r="BM61" s="743">
        <v>4.3999999999999997E-2</v>
      </c>
      <c r="BN61" s="364"/>
      <c r="BO61" s="366"/>
      <c r="BP61" s="367">
        <v>6.6869999999999999E-2</v>
      </c>
      <c r="BQ61" s="364"/>
      <c r="BR61" s="366"/>
    </row>
    <row r="62" spans="1:71" s="361" customFormat="1" ht="16.25" customHeight="1">
      <c r="A62" s="365"/>
      <c r="B62" s="363"/>
      <c r="C62" s="363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367">
        <f>ROUND(SUM(AC59:AC61),0)</f>
        <v>512</v>
      </c>
      <c r="AD62" s="367"/>
      <c r="AE62" s="366"/>
      <c r="AF62" s="367"/>
      <c r="AG62" s="367"/>
      <c r="AH62" s="366"/>
      <c r="AI62" s="367"/>
      <c r="AJ62" s="367"/>
      <c r="AK62" s="366"/>
      <c r="AL62" s="367"/>
      <c r="AM62" s="367"/>
      <c r="AN62" s="366"/>
      <c r="AO62" s="367">
        <f>ROUND(SUM(AO59:AO61),0)</f>
        <v>5715</v>
      </c>
      <c r="AP62" s="367"/>
      <c r="AQ62" s="366"/>
      <c r="AR62" s="367">
        <f>ROUND(SUM(AR59:AR61),0)</f>
        <v>8541</v>
      </c>
      <c r="AS62" s="367"/>
      <c r="AT62" s="366"/>
      <c r="AU62" s="367">
        <f>ROUND(SUM(AU59:AU61),0)</f>
        <v>3565</v>
      </c>
      <c r="AV62" s="367"/>
      <c r="AW62" s="366"/>
      <c r="AX62" s="367">
        <f>ROUND(SUM(AX59:AX61),0)</f>
        <v>3332</v>
      </c>
      <c r="AY62" s="367"/>
      <c r="AZ62" s="366"/>
      <c r="BA62" s="367">
        <f>ROUND(SUM(BA59:BA61),0)</f>
        <v>2705</v>
      </c>
      <c r="BB62" s="367"/>
      <c r="BC62" s="366"/>
      <c r="BD62" s="367">
        <f>ROUND(SUM(BD59:BD61),0)</f>
        <v>3831</v>
      </c>
      <c r="BE62" s="367"/>
      <c r="BF62" s="366"/>
      <c r="BG62" s="367">
        <f>ROUND(SUM(BG59:BG61),0)</f>
        <v>3223</v>
      </c>
      <c r="BH62" s="367"/>
      <c r="BI62" s="366"/>
      <c r="BJ62" s="367">
        <f>ROUND(SUM(BJ59:BJ61),0)</f>
        <v>10766</v>
      </c>
      <c r="BK62" s="367"/>
      <c r="BL62" s="366"/>
      <c r="BM62" s="739">
        <f>ROUND(SUM(BM59:BM61),0)</f>
        <v>10277</v>
      </c>
      <c r="BN62" s="367"/>
      <c r="BO62" s="366"/>
      <c r="BP62" s="367">
        <f>ROUND(SUM(BP59:BP61),0)</f>
        <v>9880</v>
      </c>
      <c r="BQ62" s="367"/>
      <c r="BR62" s="366"/>
    </row>
    <row r="63" spans="1:71" ht="16.25" customHeight="1">
      <c r="D63" s="42"/>
      <c r="E63" s="42"/>
      <c r="F63" s="42"/>
      <c r="G63" s="42"/>
      <c r="H63" s="42"/>
      <c r="K63" s="42"/>
      <c r="N63" s="42"/>
      <c r="Q63" s="42"/>
      <c r="T63" s="42"/>
      <c r="W63" s="42"/>
      <c r="Z63" s="42"/>
      <c r="AC63" s="298" t="b">
        <f>AC58=AC62</f>
        <v>1</v>
      </c>
      <c r="AE63" s="298"/>
      <c r="AF63" s="298"/>
      <c r="AH63" s="298"/>
      <c r="AI63" s="298"/>
      <c r="AK63" s="298"/>
      <c r="AL63" s="298"/>
      <c r="AN63" s="298"/>
      <c r="AO63" s="298" t="b">
        <f>AO58=AO62</f>
        <v>1</v>
      </c>
      <c r="AQ63" s="298"/>
      <c r="AR63" s="298" t="b">
        <f>AR58=AR62</f>
        <v>1</v>
      </c>
      <c r="AT63" s="298"/>
      <c r="AU63" s="298" t="b">
        <f>AU58=AU62</f>
        <v>1</v>
      </c>
      <c r="AW63" s="298"/>
      <c r="AX63" s="298" t="b">
        <f>AX58=AX62</f>
        <v>1</v>
      </c>
      <c r="AZ63" s="298"/>
      <c r="BA63" s="298" t="b">
        <f>BA58=BA62</f>
        <v>1</v>
      </c>
      <c r="BC63" s="298"/>
      <c r="BD63" s="298" t="b">
        <f>BD58=BD62</f>
        <v>1</v>
      </c>
      <c r="BF63" s="298"/>
      <c r="BG63" s="298" t="b">
        <f>BG58=BG62</f>
        <v>1</v>
      </c>
      <c r="BI63" s="298"/>
      <c r="BJ63" s="298" t="b">
        <f>BJ58=BJ62</f>
        <v>1</v>
      </c>
      <c r="BL63" s="298"/>
      <c r="BM63" s="742" t="b">
        <f>BM58=BM62</f>
        <v>1</v>
      </c>
      <c r="BO63" s="298"/>
      <c r="BP63" s="298" t="b">
        <f>BP58=BP62</f>
        <v>1</v>
      </c>
      <c r="BR63" s="298"/>
    </row>
    <row r="64" spans="1:71" ht="16.25" customHeight="1">
      <c r="D64" s="42"/>
      <c r="E64" s="42"/>
      <c r="F64" s="42"/>
      <c r="G64" s="42"/>
      <c r="H64" s="42"/>
      <c r="K64" s="42"/>
      <c r="N64" s="42"/>
      <c r="Q64" s="42"/>
      <c r="T64" s="42"/>
      <c r="W64" s="42"/>
      <c r="Z64" s="42"/>
      <c r="AC64" s="298"/>
      <c r="AE64" s="298"/>
      <c r="AF64" s="298"/>
      <c r="AH64" s="298"/>
      <c r="AI64" s="298"/>
      <c r="AK64" s="298"/>
      <c r="AL64" s="298"/>
      <c r="AN64" s="298"/>
      <c r="AO64" s="298"/>
      <c r="AQ64" s="298"/>
      <c r="AR64" s="298"/>
      <c r="AT64" s="298"/>
      <c r="AU64" s="298"/>
      <c r="AW64" s="298"/>
      <c r="AX64" s="298"/>
      <c r="AZ64" s="298"/>
      <c r="BA64" s="298"/>
      <c r="BC64" s="298"/>
      <c r="BD64" s="298"/>
      <c r="BF64" s="298"/>
      <c r="BG64" s="298"/>
      <c r="BI64" s="298"/>
      <c r="BJ64" s="298"/>
      <c r="BL64" s="298"/>
      <c r="BM64" s="737"/>
      <c r="BO64" s="298"/>
      <c r="BP64" s="298"/>
      <c r="BR64" s="298"/>
    </row>
    <row r="65" spans="1:70" ht="16.25" customHeight="1">
      <c r="B65" s="356" t="s">
        <v>65</v>
      </c>
      <c r="C65" s="357" t="s">
        <v>66</v>
      </c>
      <c r="D65" s="42"/>
      <c r="E65" s="42"/>
      <c r="F65" s="42"/>
      <c r="G65" s="42"/>
      <c r="H65" s="42"/>
      <c r="K65" s="42"/>
      <c r="N65" s="42"/>
      <c r="Q65" s="42"/>
      <c r="T65" s="42"/>
      <c r="W65" s="42"/>
      <c r="Z65" s="42"/>
      <c r="AC65" s="954">
        <f t="shared" ref="AC65" si="171">ROUND(AC28,0)</f>
        <v>6641</v>
      </c>
      <c r="AD65" s="360"/>
      <c r="AE65" s="952"/>
      <c r="AF65" s="954">
        <f t="shared" ref="AF65" si="172">ROUND(AF28,0)</f>
        <v>5244</v>
      </c>
      <c r="AG65" s="360">
        <f>AF65/AC65-1</f>
        <v>-0.21035988555940366</v>
      </c>
      <c r="AH65" s="952"/>
      <c r="AI65" s="954">
        <f t="shared" ref="AI65" si="173">ROUND(AI28,0)</f>
        <v>5067</v>
      </c>
      <c r="AJ65" s="360">
        <f>AI65/AF65-1</f>
        <v>-3.3752860411899288E-2</v>
      </c>
      <c r="AK65" s="952"/>
      <c r="AL65" s="954">
        <f t="shared" ref="AL65" si="174">ROUND(AL28,0)</f>
        <v>4839</v>
      </c>
      <c r="AM65" s="360">
        <f>AL65/AI65-1</f>
        <v>-4.4997039668442818E-2</v>
      </c>
      <c r="AN65" s="952"/>
      <c r="AO65" s="954">
        <f t="shared" ref="AO65" si="175">ROUND(AO28,0)</f>
        <v>6743</v>
      </c>
      <c r="AP65" s="360">
        <f>AO65/AL65-1</f>
        <v>0.39346972514982426</v>
      </c>
      <c r="AQ65" s="952"/>
      <c r="AR65" s="954">
        <f>ROUND(AR28,0)</f>
        <v>6687</v>
      </c>
      <c r="AS65" s="360">
        <f>AR65/AO65-1</f>
        <v>-8.3049087943052324E-3</v>
      </c>
      <c r="AT65" s="952"/>
      <c r="AU65" s="954">
        <f>ROUND(AU28,0)</f>
        <v>6630</v>
      </c>
      <c r="AV65" s="360">
        <f>AU65/AR65-1</f>
        <v>-8.5240017945267255E-3</v>
      </c>
      <c r="AW65" s="952"/>
      <c r="AX65" s="954">
        <f>ROUND(AX28,0)</f>
        <v>12630</v>
      </c>
      <c r="AY65" s="360">
        <f>AX65/AU65-1</f>
        <v>0.90497737556561075</v>
      </c>
      <c r="AZ65" s="952"/>
      <c r="BA65" s="954">
        <f>ROUND(BA28,0)</f>
        <v>6293</v>
      </c>
      <c r="BB65" s="360">
        <f>BA65/AX65-1</f>
        <v>-0.50174188440221701</v>
      </c>
      <c r="BC65" s="952"/>
      <c r="BD65" s="954">
        <f>ROUND(BD28,0)</f>
        <v>4826</v>
      </c>
      <c r="BE65" s="360">
        <f>BD65/BA65-1</f>
        <v>-0.23311616081360242</v>
      </c>
      <c r="BF65" s="952"/>
      <c r="BG65" s="954">
        <f>ROUND(BG28,0)</f>
        <v>4662</v>
      </c>
      <c r="BH65" s="360">
        <f>BG65/BD65-1</f>
        <v>-3.3982594280978051E-2</v>
      </c>
      <c r="BI65" s="952"/>
      <c r="BJ65" s="954">
        <f>ROUND(BJ28,0)</f>
        <v>5309</v>
      </c>
      <c r="BK65" s="360">
        <f>BJ65/BG65-1</f>
        <v>0.13878163878163874</v>
      </c>
      <c r="BL65" s="952"/>
      <c r="BM65" s="369">
        <f>ROUND(BM28,0)</f>
        <v>5072</v>
      </c>
      <c r="BN65" s="360">
        <f>BM65/BJ65-1</f>
        <v>-4.4641175362591823E-2</v>
      </c>
      <c r="BO65" s="952"/>
      <c r="BP65" s="954">
        <f>ROUND(BP28,0)</f>
        <v>6002</v>
      </c>
      <c r="BQ65" s="360">
        <f>BP65/BM65-1</f>
        <v>0.18335962145110418</v>
      </c>
      <c r="BR65" s="952"/>
    </row>
    <row r="66" spans="1:70" ht="16.25" customHeight="1">
      <c r="B66" s="123" t="s">
        <v>87</v>
      </c>
      <c r="C66" s="123" t="s">
        <v>88</v>
      </c>
      <c r="D66" s="42"/>
      <c r="E66" s="42"/>
      <c r="F66" s="42"/>
      <c r="G66" s="42"/>
      <c r="H66" s="42"/>
      <c r="K66" s="42"/>
      <c r="N66" s="42"/>
      <c r="Q66" s="42"/>
      <c r="T66" s="42"/>
      <c r="W66" s="42"/>
      <c r="Z66" s="42"/>
      <c r="AC66" s="298">
        <v>1061.6949999999999</v>
      </c>
      <c r="AE66" s="953"/>
      <c r="AF66" s="298"/>
      <c r="AH66" s="953"/>
      <c r="AI66" s="298"/>
      <c r="AK66" s="953"/>
      <c r="AL66" s="298"/>
      <c r="AN66" s="953"/>
      <c r="AO66" s="298">
        <v>1243.5340000000001</v>
      </c>
      <c r="AQ66" s="953"/>
      <c r="AR66" s="298">
        <v>350.029</v>
      </c>
      <c r="AT66" s="953"/>
      <c r="AU66" s="298">
        <v>105.34367</v>
      </c>
      <c r="AW66" s="953"/>
      <c r="AX66" s="298">
        <v>253.35703000000001</v>
      </c>
      <c r="AZ66" s="953"/>
      <c r="BA66" s="298">
        <v>4.4985270000000002</v>
      </c>
      <c r="BC66" s="953"/>
      <c r="BD66" s="298">
        <v>6.3120519999999996</v>
      </c>
      <c r="BF66" s="953"/>
      <c r="BG66" s="298">
        <v>7.7556520000000004</v>
      </c>
      <c r="BI66" s="953"/>
      <c r="BJ66" s="298">
        <v>9.5444019999999998</v>
      </c>
      <c r="BL66" s="953"/>
      <c r="BM66" s="372">
        <v>0.11600000000000001</v>
      </c>
      <c r="BO66" s="953"/>
      <c r="BP66" s="1014">
        <v>0.3669</v>
      </c>
      <c r="BR66" s="953"/>
    </row>
    <row r="67" spans="1:70" ht="16.25" customHeight="1">
      <c r="B67" s="123" t="s">
        <v>89</v>
      </c>
      <c r="C67" s="123" t="s">
        <v>90</v>
      </c>
      <c r="D67" s="42"/>
      <c r="E67" s="42"/>
      <c r="F67" s="42"/>
      <c r="G67" s="42"/>
      <c r="H67" s="42"/>
      <c r="K67" s="42"/>
      <c r="N67" s="42"/>
      <c r="Q67" s="42"/>
      <c r="T67" s="42"/>
      <c r="W67" s="42"/>
      <c r="Z67" s="42"/>
      <c r="AC67" s="298">
        <v>392.072</v>
      </c>
      <c r="AE67" s="953"/>
      <c r="AF67" s="298"/>
      <c r="AH67" s="953"/>
      <c r="AI67" s="298"/>
      <c r="AK67" s="953"/>
      <c r="AL67" s="298"/>
      <c r="AN67" s="953"/>
      <c r="AO67" s="298">
        <v>0</v>
      </c>
      <c r="AQ67" s="953"/>
      <c r="AR67" s="298">
        <v>0</v>
      </c>
      <c r="AT67" s="953"/>
      <c r="AU67" s="298">
        <v>0</v>
      </c>
      <c r="AW67" s="953"/>
      <c r="AX67" s="298">
        <v>19.603116999999997</v>
      </c>
      <c r="AZ67" s="953"/>
      <c r="BA67" s="298">
        <v>975.35790500000007</v>
      </c>
      <c r="BC67" s="953"/>
      <c r="BD67" s="298">
        <v>293.22805499999998</v>
      </c>
      <c r="BF67" s="953"/>
      <c r="BG67" s="298">
        <v>145.33535800000001</v>
      </c>
      <c r="BI67" s="953"/>
      <c r="BJ67" s="298">
        <v>471.96758599999998</v>
      </c>
      <c r="BL67" s="953"/>
      <c r="BM67" s="726">
        <v>438.04</v>
      </c>
      <c r="BO67" s="953"/>
      <c r="BP67" s="298">
        <v>298.37707499999999</v>
      </c>
      <c r="BR67" s="953"/>
    </row>
    <row r="68" spans="1:70" ht="16.25" customHeight="1">
      <c r="B68" s="123" t="s">
        <v>91</v>
      </c>
      <c r="C68" s="123" t="s">
        <v>92</v>
      </c>
      <c r="D68" s="42"/>
      <c r="E68" s="42"/>
      <c r="F68" s="42"/>
      <c r="G68" s="42"/>
      <c r="H68" s="42"/>
      <c r="K68" s="42"/>
      <c r="N68" s="42"/>
      <c r="Q68" s="42"/>
      <c r="T68" s="42"/>
      <c r="W68" s="42"/>
      <c r="Z68" s="42"/>
      <c r="AC68" s="298">
        <v>5187.5060000000003</v>
      </c>
      <c r="AE68" s="953"/>
      <c r="AF68" s="298"/>
      <c r="AH68" s="953"/>
      <c r="AI68" s="298"/>
      <c r="AK68" s="953"/>
      <c r="AL68" s="298"/>
      <c r="AN68" s="953"/>
      <c r="AO68" s="298">
        <v>5499.2839999999997</v>
      </c>
      <c r="AQ68" s="953"/>
      <c r="AR68" s="298">
        <v>6337.1589999999997</v>
      </c>
      <c r="AT68" s="953"/>
      <c r="AU68" s="298">
        <v>6525.123646</v>
      </c>
      <c r="AW68" s="953"/>
      <c r="AX68" s="298">
        <v>12357.352303</v>
      </c>
      <c r="AZ68" s="953"/>
      <c r="BA68" s="298">
        <v>5313.3263299999999</v>
      </c>
      <c r="BC68" s="953"/>
      <c r="BD68" s="298">
        <v>4526.287002</v>
      </c>
      <c r="BF68" s="953"/>
      <c r="BG68" s="298">
        <v>4508.4908890000006</v>
      </c>
      <c r="BI68" s="953"/>
      <c r="BJ68" s="298">
        <v>4827.609316</v>
      </c>
      <c r="BL68" s="953"/>
      <c r="BM68" s="737">
        <v>4634.01</v>
      </c>
      <c r="BO68" s="953"/>
      <c r="BP68" s="298">
        <v>5703.0082339999999</v>
      </c>
      <c r="BR68" s="953"/>
    </row>
    <row r="69" spans="1:70" ht="16.25" customHeight="1">
      <c r="B69" s="362" t="s">
        <v>93</v>
      </c>
      <c r="C69" s="362" t="s">
        <v>142</v>
      </c>
      <c r="D69" s="42"/>
      <c r="E69" s="42"/>
      <c r="F69" s="42"/>
      <c r="G69" s="42"/>
      <c r="H69" s="42"/>
      <c r="K69" s="42"/>
      <c r="N69" s="42"/>
      <c r="Q69" s="42"/>
      <c r="T69" s="42"/>
      <c r="W69" s="42"/>
      <c r="Z69" s="42"/>
      <c r="AC69" s="367">
        <v>0</v>
      </c>
      <c r="AD69" s="364"/>
      <c r="AE69" s="366"/>
      <c r="AF69" s="367"/>
      <c r="AG69" s="364"/>
      <c r="AH69" s="366"/>
      <c r="AI69" s="367"/>
      <c r="AJ69" s="364"/>
      <c r="AK69" s="366"/>
      <c r="AL69" s="367"/>
      <c r="AM69" s="364"/>
      <c r="AN69" s="366"/>
      <c r="AO69" s="367">
        <v>0</v>
      </c>
      <c r="AP69" s="364"/>
      <c r="AQ69" s="366"/>
      <c r="AR69" s="367">
        <v>0</v>
      </c>
      <c r="AS69" s="364"/>
      <c r="AT69" s="366"/>
      <c r="AU69" s="367">
        <v>0</v>
      </c>
      <c r="AV69" s="364"/>
      <c r="AW69" s="366"/>
      <c r="AX69" s="367">
        <v>0</v>
      </c>
      <c r="AY69" s="364"/>
      <c r="AZ69" s="366"/>
      <c r="BA69" s="367">
        <v>0</v>
      </c>
      <c r="BB69" s="364"/>
      <c r="BC69" s="366"/>
      <c r="BD69" s="367">
        <v>0</v>
      </c>
      <c r="BE69" s="364"/>
      <c r="BF69" s="366"/>
      <c r="BG69" s="367">
        <v>0</v>
      </c>
      <c r="BH69" s="364"/>
      <c r="BI69" s="366"/>
      <c r="BJ69" s="367" t="s">
        <v>30</v>
      </c>
      <c r="BK69" s="364"/>
      <c r="BL69" s="366"/>
      <c r="BM69" s="739">
        <v>0</v>
      </c>
      <c r="BN69" s="364"/>
      <c r="BO69" s="366"/>
      <c r="BP69" s="367">
        <v>0</v>
      </c>
      <c r="BQ69" s="364"/>
      <c r="BR69" s="366"/>
    </row>
    <row r="70" spans="1:70" s="361" customFormat="1" ht="16.25" customHeight="1">
      <c r="A70" s="365"/>
      <c r="B70" s="363"/>
      <c r="C70" s="363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367">
        <f>ROUND(SUM(AC66:AC68),0)</f>
        <v>6641</v>
      </c>
      <c r="AD70" s="367"/>
      <c r="AE70" s="366"/>
      <c r="AF70" s="367"/>
      <c r="AG70" s="367"/>
      <c r="AH70" s="366"/>
      <c r="AI70" s="367"/>
      <c r="AJ70" s="367"/>
      <c r="AK70" s="366"/>
      <c r="AL70" s="367"/>
      <c r="AM70" s="367"/>
      <c r="AN70" s="366"/>
      <c r="AO70" s="367">
        <f>ROUND(SUM(AO66:AO68),0)</f>
        <v>6743</v>
      </c>
      <c r="AP70" s="367"/>
      <c r="AQ70" s="366"/>
      <c r="AR70" s="367">
        <f>ROUND(SUM(AR66:AR68),0)</f>
        <v>6687</v>
      </c>
      <c r="AS70" s="367"/>
      <c r="AT70" s="366"/>
      <c r="AU70" s="367">
        <f>ROUND(SUM(AU66:AU68),0)</f>
        <v>6630</v>
      </c>
      <c r="AV70" s="367"/>
      <c r="AW70" s="366"/>
      <c r="AX70" s="367">
        <f>ROUND(SUM(AX66:AX68),0)</f>
        <v>12630</v>
      </c>
      <c r="AY70" s="367"/>
      <c r="AZ70" s="366"/>
      <c r="BA70" s="367">
        <f>ROUND(SUM(BA66:BA68),0)</f>
        <v>6293</v>
      </c>
      <c r="BB70" s="367"/>
      <c r="BC70" s="366"/>
      <c r="BD70" s="367">
        <f>ROUND(SUM(BD66:BD68),0)</f>
        <v>4826</v>
      </c>
      <c r="BE70" s="367"/>
      <c r="BF70" s="366"/>
      <c r="BG70" s="367">
        <f>ROUND(SUM(BG66:BG68),0)</f>
        <v>4662</v>
      </c>
      <c r="BH70" s="367"/>
      <c r="BI70" s="366"/>
      <c r="BJ70" s="367">
        <f>ROUND(SUM(BJ66:BJ68),0)</f>
        <v>5309</v>
      </c>
      <c r="BK70" s="367"/>
      <c r="BL70" s="366"/>
      <c r="BM70" s="739">
        <f>ROUND(SUM(BM66:BM68),0)</f>
        <v>5072</v>
      </c>
      <c r="BN70" s="367"/>
      <c r="BO70" s="366"/>
      <c r="BP70" s="367">
        <f>ROUND(SUM(BP66:BP68),0)</f>
        <v>6002</v>
      </c>
      <c r="BQ70" s="367"/>
      <c r="BR70" s="366"/>
    </row>
    <row r="71" spans="1:70" ht="16.25" customHeight="1">
      <c r="D71" s="42"/>
      <c r="E71" s="42"/>
      <c r="F71" s="42"/>
      <c r="G71" s="42"/>
      <c r="H71" s="42"/>
      <c r="K71" s="42"/>
      <c r="N71" s="42"/>
      <c r="Q71" s="42"/>
      <c r="T71" s="42"/>
      <c r="W71" s="42"/>
      <c r="Z71" s="42"/>
      <c r="AC71" s="954" t="b">
        <f>AC65=AC70</f>
        <v>1</v>
      </c>
      <c r="AD71" s="360"/>
      <c r="AE71" s="952"/>
      <c r="AF71" s="954"/>
      <c r="AG71" s="360"/>
      <c r="AH71" s="952"/>
      <c r="AI71" s="954"/>
      <c r="AJ71" s="360"/>
      <c r="AK71" s="952"/>
      <c r="AL71" s="954"/>
      <c r="AM71" s="360"/>
      <c r="AN71" s="952"/>
      <c r="AO71" s="954" t="b">
        <f>AO65=AO70</f>
        <v>1</v>
      </c>
      <c r="AP71" s="360"/>
      <c r="AQ71" s="952"/>
      <c r="AR71" s="954" t="b">
        <f>AR65=AR70</f>
        <v>1</v>
      </c>
      <c r="AS71" s="360"/>
      <c r="AT71" s="952"/>
      <c r="AU71" s="954" t="b">
        <f>AU65=AU70</f>
        <v>1</v>
      </c>
      <c r="AV71" s="360"/>
      <c r="AW71" s="952"/>
      <c r="AX71" s="954" t="b">
        <f>AX65=AX70</f>
        <v>1</v>
      </c>
      <c r="AY71" s="360"/>
      <c r="AZ71" s="952"/>
      <c r="BA71" s="954" t="b">
        <f>BA65=BA70</f>
        <v>1</v>
      </c>
      <c r="BB71" s="360"/>
      <c r="BC71" s="952"/>
      <c r="BD71" s="954" t="b">
        <f>BD65=BD70</f>
        <v>1</v>
      </c>
      <c r="BE71" s="360"/>
      <c r="BF71" s="952"/>
      <c r="BG71" s="954" t="b">
        <f>BG65=BG70</f>
        <v>1</v>
      </c>
      <c r="BH71" s="360"/>
      <c r="BI71" s="952"/>
      <c r="BJ71" s="954" t="b">
        <f>BJ65=BJ70</f>
        <v>1</v>
      </c>
      <c r="BK71" s="360"/>
      <c r="BL71" s="952"/>
      <c r="BM71" s="742" t="b">
        <f>BM65=BM70</f>
        <v>1</v>
      </c>
      <c r="BN71" s="360"/>
      <c r="BO71" s="952"/>
      <c r="BP71" s="954" t="b">
        <f>BP65=BP70</f>
        <v>1</v>
      </c>
      <c r="BQ71" s="360"/>
      <c r="BR71" s="952"/>
    </row>
    <row r="72" spans="1:70" ht="16.25" customHeight="1">
      <c r="D72" s="42"/>
      <c r="E72" s="42"/>
      <c r="F72" s="42"/>
      <c r="G72" s="42"/>
      <c r="H72" s="42"/>
      <c r="K72" s="42"/>
      <c r="N72" s="42"/>
      <c r="Q72" s="42"/>
      <c r="T72" s="42"/>
      <c r="W72" s="42"/>
      <c r="Z72" s="42"/>
      <c r="AF72" s="42"/>
      <c r="AI72" s="42"/>
      <c r="AL72" s="42"/>
      <c r="AR72" s="42"/>
      <c r="AU72" s="42"/>
      <c r="AX72" s="42"/>
      <c r="BD72" s="42"/>
      <c r="BG72" s="42"/>
      <c r="BJ72" s="42"/>
      <c r="BP72" s="42"/>
    </row>
    <row r="73" spans="1:70" ht="16.25" customHeight="1">
      <c r="D73" s="42"/>
      <c r="E73" s="42"/>
      <c r="F73" s="42"/>
      <c r="G73" s="42"/>
      <c r="H73" s="42"/>
      <c r="K73" s="42"/>
      <c r="N73" s="42"/>
      <c r="Q73" s="42"/>
      <c r="T73" s="42"/>
      <c r="W73" s="42"/>
      <c r="Z73" s="42"/>
      <c r="AF73" s="42"/>
      <c r="AI73" s="42"/>
      <c r="AL73" s="42"/>
      <c r="AR73" s="42"/>
      <c r="AU73" s="42"/>
      <c r="AX73" s="42"/>
      <c r="BD73" s="42"/>
      <c r="BG73" s="42"/>
      <c r="BJ73" s="42"/>
      <c r="BP73" s="42"/>
    </row>
    <row r="74" spans="1:70" ht="16.25" customHeight="1">
      <c r="D74" s="42"/>
      <c r="E74" s="42"/>
      <c r="F74" s="42"/>
      <c r="G74" s="42"/>
      <c r="H74" s="42"/>
      <c r="K74" s="42"/>
      <c r="N74" s="42"/>
      <c r="Q74" s="42"/>
      <c r="T74" s="42"/>
      <c r="W74" s="42"/>
      <c r="Z74" s="42"/>
      <c r="AF74" s="42"/>
      <c r="AI74" s="42"/>
      <c r="AL74" s="42"/>
      <c r="AR74" s="42"/>
      <c r="AU74" s="42"/>
      <c r="AX74" s="42"/>
      <c r="BD74" s="42"/>
      <c r="BG74" s="42"/>
      <c r="BJ74" s="42"/>
      <c r="BP74" s="42"/>
    </row>
    <row r="75" spans="1:70" ht="16.25" customHeight="1">
      <c r="D75" s="42"/>
      <c r="E75" s="42"/>
      <c r="F75" s="42"/>
      <c r="G75" s="42"/>
      <c r="H75" s="42"/>
      <c r="K75" s="42"/>
      <c r="N75" s="42"/>
      <c r="T75" s="42"/>
      <c r="W75" s="42"/>
      <c r="Z75" s="42"/>
      <c r="AF75" s="42"/>
      <c r="AI75" s="42"/>
      <c r="AL75" s="42"/>
      <c r="AR75" s="42"/>
      <c r="AU75" s="42"/>
      <c r="AX75" s="42"/>
      <c r="BD75" s="42"/>
      <c r="BG75" s="42"/>
      <c r="BJ75" s="42"/>
      <c r="BP75" s="42"/>
    </row>
    <row r="76" spans="1:70" ht="16.25" customHeight="1">
      <c r="D76" s="42"/>
      <c r="E76" s="42"/>
      <c r="F76" s="42"/>
      <c r="G76" s="42"/>
      <c r="H76" s="42"/>
      <c r="K76" s="42"/>
      <c r="N76" s="42"/>
      <c r="T76" s="42"/>
      <c r="W76" s="42"/>
      <c r="Z76" s="42"/>
      <c r="AF76" s="42"/>
      <c r="AI76" s="42"/>
      <c r="AL76" s="42"/>
      <c r="AR76" s="42"/>
      <c r="AU76" s="42"/>
      <c r="AX76" s="42"/>
      <c r="BD76" s="42"/>
      <c r="BG76" s="42"/>
      <c r="BJ76" s="42"/>
      <c r="BP76" s="42"/>
    </row>
    <row r="77" spans="1:70" ht="16.25" customHeight="1">
      <c r="D77" s="42"/>
      <c r="E77" s="42"/>
      <c r="F77" s="42"/>
      <c r="G77" s="42"/>
      <c r="H77" s="42"/>
      <c r="K77" s="42"/>
      <c r="N77" s="42"/>
      <c r="T77" s="42"/>
      <c r="W77" s="42"/>
      <c r="Z77" s="42"/>
      <c r="AF77" s="42"/>
      <c r="AI77" s="42"/>
      <c r="AL77" s="42"/>
      <c r="AR77" s="42"/>
      <c r="AU77" s="42"/>
      <c r="AX77" s="42"/>
      <c r="BD77" s="42"/>
      <c r="BG77" s="42"/>
      <c r="BJ77" s="42"/>
      <c r="BP77" s="42"/>
    </row>
  </sheetData>
  <phoneticPr fontId="3" type="noConversion"/>
  <conditionalFormatting sqref="I3:J46 L3:M46 O3:P46 R3:S46">
    <cfRule type="cellIs" dxfId="74" priority="7" operator="lessThan">
      <formula>0</formula>
    </cfRule>
    <cfRule type="cellIs" dxfId="73" priority="8" operator="greaterThan">
      <formula>0</formula>
    </cfRule>
  </conditionalFormatting>
  <conditionalFormatting sqref="I50:J50 L50:M50 O50:P50 I58:J58 L58:M58 O58:P58 I65:J65 L65:M65 O65:P65">
    <cfRule type="cellIs" dxfId="72" priority="9" operator="lessThan">
      <formula>-0.1</formula>
    </cfRule>
    <cfRule type="cellIs" dxfId="71" priority="10" operator="greaterThan">
      <formula>0.1</formula>
    </cfRule>
  </conditionalFormatting>
  <conditionalFormatting sqref="R50:BL50 BN50:BR50 R58:BL58 BN58:BR58 R65:BL65 BN65:BR65 T71:BL71 BN71:BR71">
    <cfRule type="cellIs" dxfId="70" priority="5" operator="lessThan">
      <formula>-0.1</formula>
    </cfRule>
    <cfRule type="cellIs" dxfId="69" priority="6" operator="greaterThan">
      <formula>0.1</formula>
    </cfRule>
  </conditionalFormatting>
  <conditionalFormatting sqref="U3:V46 X3:Y46 AA3:AB46 AD3:AE46 AG3:AH46 AJ3:AK46 AM3:AN46 AP3:AQ46 AS3:AT46 AV3:AW46 AY3:AZ46 BB3:BC46 BE3:BF46 BH3:BI46 BK3:BL46 BN3:BO46">
    <cfRule type="cellIs" dxfId="68" priority="3" operator="lessThan">
      <formula>0</formula>
    </cfRule>
    <cfRule type="cellIs" dxfId="67" priority="4" operator="greaterThan">
      <formula>0</formula>
    </cfRule>
  </conditionalFormatting>
  <conditionalFormatting sqref="BQ3:BR46">
    <cfRule type="cellIs" dxfId="66" priority="1" operator="lessThan">
      <formula>0</formula>
    </cfRule>
    <cfRule type="cellIs" dxfId="65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colBreaks count="4" manualBreakCount="4">
    <brk id="19" max="45" man="1"/>
    <brk id="31" max="45" man="1"/>
    <brk id="43" max="45" man="1"/>
    <brk id="55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BY118"/>
  <sheetViews>
    <sheetView showGridLines="0" view="pageBreakPreview" zoomScale="115" zoomScaleNormal="100" zoomScaleSheetLayoutView="115" workbookViewId="0">
      <pane xSplit="2" ySplit="2" topLeftCell="BI21" activePane="bottomRight" state="frozen"/>
      <selection activeCell="D50" sqref="D50"/>
      <selection pane="topRight" activeCell="D50" sqref="D50"/>
      <selection pane="bottomLeft" activeCell="D50" sqref="D50"/>
      <selection pane="bottomRight" activeCell="BO22" sqref="BO22"/>
    </sheetView>
  </sheetViews>
  <sheetFormatPr defaultColWidth="8.7265625" defaultRowHeight="16.25" customHeight="1" outlineLevelRow="1" outlineLevelCol="1"/>
  <cols>
    <col min="1" max="1" width="14.1796875" style="35" customWidth="1"/>
    <col min="2" max="2" width="6.6328125" style="35" customWidth="1"/>
    <col min="3" max="7" width="9.1796875" style="564" hidden="1" customWidth="1" outlineLevel="1"/>
    <col min="8" max="9" width="5.7265625" style="38" hidden="1" customWidth="1" outlineLevel="1"/>
    <col min="10" max="10" width="9.1796875" style="564" hidden="1" customWidth="1" outlineLevel="1"/>
    <col min="11" max="12" width="5.7265625" style="38" hidden="1" customWidth="1" outlineLevel="1"/>
    <col min="13" max="13" width="9.1796875" style="564" hidden="1" customWidth="1" outlineLevel="1"/>
    <col min="14" max="15" width="5.7265625" style="38" hidden="1" customWidth="1" outlineLevel="1"/>
    <col min="16" max="16" width="9.1796875" style="564" hidden="1" customWidth="1" outlineLevel="1"/>
    <col min="17" max="18" width="5.7265625" style="38" hidden="1" customWidth="1" outlineLevel="1"/>
    <col min="19" max="19" width="9.1796875" style="564" hidden="1" customWidth="1" outlineLevel="1"/>
    <col min="20" max="21" width="5.7265625" style="38" hidden="1" customWidth="1" outlineLevel="1"/>
    <col min="22" max="22" width="9.1796875" style="564" hidden="1" customWidth="1" outlineLevel="1"/>
    <col min="23" max="24" width="5.7265625" style="38" hidden="1" customWidth="1" outlineLevel="1"/>
    <col min="25" max="25" width="9.1796875" style="564" hidden="1" customWidth="1" outlineLevel="1"/>
    <col min="26" max="27" width="5.7265625" style="38" hidden="1" customWidth="1" outlineLevel="1"/>
    <col min="28" max="28" width="9.1796875" style="564" hidden="1" customWidth="1" outlineLevel="1"/>
    <col min="29" max="30" width="5.7265625" style="38" hidden="1" customWidth="1" outlineLevel="1"/>
    <col min="31" max="31" width="9.1796875" style="564" hidden="1" customWidth="1" outlineLevel="1"/>
    <col min="32" max="33" width="5.7265625" style="38" hidden="1" customWidth="1" outlineLevel="1"/>
    <col min="34" max="34" width="9.1796875" style="564" hidden="1" customWidth="1" outlineLevel="1"/>
    <col min="35" max="36" width="5.7265625" style="38" hidden="1" customWidth="1" outlineLevel="1"/>
    <col min="37" max="37" width="9.1796875" style="564" hidden="1" customWidth="1" outlineLevel="1"/>
    <col min="38" max="39" width="5.7265625" style="38" hidden="1" customWidth="1" outlineLevel="1"/>
    <col min="40" max="40" width="9.1796875" style="564" hidden="1" customWidth="1" outlineLevel="1"/>
    <col min="41" max="42" width="5.7265625" style="38" hidden="1" customWidth="1" outlineLevel="1"/>
    <col min="43" max="43" width="9.1796875" style="564" hidden="1" customWidth="1" collapsed="1"/>
    <col min="44" max="45" width="5.7265625" style="38" hidden="1" customWidth="1"/>
    <col min="46" max="46" width="9.1796875" style="564" hidden="1" customWidth="1"/>
    <col min="47" max="48" width="5.7265625" style="38" hidden="1" customWidth="1"/>
    <col min="49" max="49" width="9.1796875" style="564" hidden="1" customWidth="1"/>
    <col min="50" max="51" width="5.7265625" style="38" hidden="1" customWidth="1"/>
    <col min="52" max="52" width="9.1796875" style="564" hidden="1" customWidth="1"/>
    <col min="53" max="54" width="5.7265625" style="38" hidden="1" customWidth="1"/>
    <col min="55" max="55" width="9.1796875" style="564" customWidth="1"/>
    <col min="56" max="57" width="5.7265625" style="38" customWidth="1"/>
    <col min="58" max="58" width="9.1796875" style="564" customWidth="1"/>
    <col min="59" max="60" width="5.7265625" style="38" customWidth="1"/>
    <col min="61" max="61" width="9.1796875" style="564" customWidth="1"/>
    <col min="62" max="63" width="5.7265625" style="38" customWidth="1"/>
    <col min="64" max="64" width="9.1796875" style="564" customWidth="1"/>
    <col min="65" max="66" width="5.7265625" style="38" customWidth="1"/>
    <col min="67" max="67" width="9.1796875" style="564" customWidth="1"/>
    <col min="68" max="69" width="5.7265625" style="38" customWidth="1"/>
    <col min="70" max="16384" width="8.7265625" style="35"/>
  </cols>
  <sheetData>
    <row r="1" spans="1:77" ht="16.25" customHeight="1" thickBot="1">
      <c r="A1" s="33" t="s">
        <v>311</v>
      </c>
      <c r="B1" s="33"/>
      <c r="BL1" s="878"/>
    </row>
    <row r="2" spans="1:77" s="33" customFormat="1" ht="16.25" customHeight="1">
      <c r="A2" s="565" t="s">
        <v>270</v>
      </c>
      <c r="B2" s="566"/>
      <c r="C2" s="567" t="s">
        <v>4</v>
      </c>
      <c r="D2" s="58" t="s">
        <v>6</v>
      </c>
      <c r="E2" s="58" t="s">
        <v>8</v>
      </c>
      <c r="F2" s="59" t="s">
        <v>9</v>
      </c>
      <c r="G2" s="568" t="s">
        <v>10</v>
      </c>
      <c r="H2" s="120" t="s">
        <v>7</v>
      </c>
      <c r="I2" s="121" t="s">
        <v>5</v>
      </c>
      <c r="J2" s="57" t="s">
        <v>11</v>
      </c>
      <c r="K2" s="120" t="s">
        <v>7</v>
      </c>
      <c r="L2" s="121" t="s">
        <v>5</v>
      </c>
      <c r="M2" s="57" t="s">
        <v>12</v>
      </c>
      <c r="N2" s="120" t="s">
        <v>7</v>
      </c>
      <c r="O2" s="121" t="s">
        <v>5</v>
      </c>
      <c r="P2" s="57" t="s">
        <v>13</v>
      </c>
      <c r="Q2" s="120" t="s">
        <v>7</v>
      </c>
      <c r="R2" s="122" t="s">
        <v>5</v>
      </c>
      <c r="S2" s="568" t="s">
        <v>15</v>
      </c>
      <c r="T2" s="120" t="s">
        <v>7</v>
      </c>
      <c r="U2" s="121" t="s">
        <v>5</v>
      </c>
      <c r="V2" s="57" t="s">
        <v>16</v>
      </c>
      <c r="W2" s="120" t="s">
        <v>7</v>
      </c>
      <c r="X2" s="121" t="s">
        <v>5</v>
      </c>
      <c r="Y2" s="57" t="s">
        <v>17</v>
      </c>
      <c r="Z2" s="120" t="s">
        <v>7</v>
      </c>
      <c r="AA2" s="121" t="s">
        <v>5</v>
      </c>
      <c r="AB2" s="57" t="s">
        <v>18</v>
      </c>
      <c r="AC2" s="120" t="s">
        <v>7</v>
      </c>
      <c r="AD2" s="122" t="s">
        <v>5</v>
      </c>
      <c r="AE2" s="568" t="s">
        <v>19</v>
      </c>
      <c r="AF2" s="120" t="s">
        <v>7</v>
      </c>
      <c r="AG2" s="121" t="s">
        <v>5</v>
      </c>
      <c r="AH2" s="57" t="s">
        <v>20</v>
      </c>
      <c r="AI2" s="120" t="s">
        <v>7</v>
      </c>
      <c r="AJ2" s="121" t="s">
        <v>5</v>
      </c>
      <c r="AK2" s="57" t="s">
        <v>21</v>
      </c>
      <c r="AL2" s="120" t="s">
        <v>7</v>
      </c>
      <c r="AM2" s="121" t="s">
        <v>5</v>
      </c>
      <c r="AN2" s="57" t="s">
        <v>22</v>
      </c>
      <c r="AO2" s="120" t="s">
        <v>7</v>
      </c>
      <c r="AP2" s="122" t="s">
        <v>5</v>
      </c>
      <c r="AQ2" s="568" t="s">
        <v>23</v>
      </c>
      <c r="AR2" s="120" t="s">
        <v>7</v>
      </c>
      <c r="AS2" s="121" t="s">
        <v>5</v>
      </c>
      <c r="AT2" s="57" t="s">
        <v>24</v>
      </c>
      <c r="AU2" s="120" t="s">
        <v>7</v>
      </c>
      <c r="AV2" s="121" t="s">
        <v>5</v>
      </c>
      <c r="AW2" s="57" t="s">
        <v>25</v>
      </c>
      <c r="AX2" s="120" t="s">
        <v>7</v>
      </c>
      <c r="AY2" s="121" t="s">
        <v>5</v>
      </c>
      <c r="AZ2" s="57" t="s">
        <v>26</v>
      </c>
      <c r="BA2" s="120" t="s">
        <v>7</v>
      </c>
      <c r="BB2" s="122" t="s">
        <v>5</v>
      </c>
      <c r="BC2" s="568" t="s">
        <v>27</v>
      </c>
      <c r="BD2" s="120" t="s">
        <v>7</v>
      </c>
      <c r="BE2" s="121" t="s">
        <v>5</v>
      </c>
      <c r="BF2" s="57" t="s">
        <v>28</v>
      </c>
      <c r="BG2" s="120" t="s">
        <v>7</v>
      </c>
      <c r="BH2" s="121" t="s">
        <v>5</v>
      </c>
      <c r="BI2" s="57" t="s">
        <v>113</v>
      </c>
      <c r="BJ2" s="120" t="s">
        <v>7</v>
      </c>
      <c r="BK2" s="121" t="s">
        <v>5</v>
      </c>
      <c r="BL2" s="57" t="s">
        <v>312</v>
      </c>
      <c r="BM2" s="120" t="s">
        <v>7</v>
      </c>
      <c r="BN2" s="122" t="s">
        <v>5</v>
      </c>
      <c r="BO2" s="568" t="s">
        <v>411</v>
      </c>
      <c r="BP2" s="120" t="s">
        <v>7</v>
      </c>
      <c r="BQ2" s="121" t="s">
        <v>5</v>
      </c>
    </row>
    <row r="3" spans="1:77" s="81" customFormat="1" ht="16.25" customHeight="1">
      <c r="A3" s="569" t="s">
        <v>314</v>
      </c>
      <c r="B3" s="570" t="s">
        <v>29</v>
      </c>
      <c r="C3" s="571">
        <v>9830</v>
      </c>
      <c r="D3" s="572">
        <v>11460</v>
      </c>
      <c r="E3" s="572">
        <v>11610</v>
      </c>
      <c r="F3" s="573">
        <v>14582</v>
      </c>
      <c r="G3" s="574">
        <v>16193.000000000002</v>
      </c>
      <c r="H3" s="84">
        <f>G3/F3-1</f>
        <v>0.11047867233575648</v>
      </c>
      <c r="I3" s="85">
        <f>IFERROR(G3/C3-1,)</f>
        <v>0.64730417090539194</v>
      </c>
      <c r="J3" s="575">
        <v>21561</v>
      </c>
      <c r="K3" s="84">
        <f>J3/G3-1</f>
        <v>0.33150126597912655</v>
      </c>
      <c r="L3" s="85">
        <f>IFERROR(J3/D3-1,)</f>
        <v>0.88141361256544504</v>
      </c>
      <c r="M3" s="575">
        <v>21058.471827999998</v>
      </c>
      <c r="N3" s="84">
        <f>M3/J3-1</f>
        <v>-2.3307275729326227E-2</v>
      </c>
      <c r="O3" s="85">
        <f>IFERROR(M3/E3-1,)</f>
        <v>0.81382186287683012</v>
      </c>
      <c r="P3" s="575">
        <v>22320.528171999998</v>
      </c>
      <c r="Q3" s="84">
        <f>P3/M3-1</f>
        <v>5.9931050757535465E-2</v>
      </c>
      <c r="R3" s="97">
        <f>IFERROR(P3/F3-1,)</f>
        <v>0.53069045206418863</v>
      </c>
      <c r="S3" s="574">
        <v>21429</v>
      </c>
      <c r="T3" s="84">
        <f>S3/P3-1</f>
        <v>-3.9942073284734203E-2</v>
      </c>
      <c r="U3" s="85">
        <f>IFERROR(S3/G3-1,)</f>
        <v>0.32334959550423004</v>
      </c>
      <c r="V3" s="575">
        <v>14590.129124000001</v>
      </c>
      <c r="W3" s="84">
        <f>V3/S3-1</f>
        <v>-0.31914092472817202</v>
      </c>
      <c r="X3" s="85">
        <f>IFERROR(V3/J3-1,)</f>
        <v>-0.32330925634247021</v>
      </c>
      <c r="Y3" s="575">
        <v>19564</v>
      </c>
      <c r="Z3" s="84">
        <f>Y3/V3-1</f>
        <v>0.34090657003290259</v>
      </c>
      <c r="AA3" s="85">
        <f>IFERROR(Y3/M3-1,)</f>
        <v>-7.0967724543663291E-2</v>
      </c>
      <c r="AB3" s="575">
        <v>20877.870875999997</v>
      </c>
      <c r="AC3" s="84">
        <f>AB3/Y3-1</f>
        <v>6.7157579022694591E-2</v>
      </c>
      <c r="AD3" s="97">
        <f>IFERROR(AB3/P3-1,)</f>
        <v>-6.4633654046311717E-2</v>
      </c>
      <c r="AE3" s="574">
        <v>21320</v>
      </c>
      <c r="AF3" s="84">
        <f>AE3/AB3-1</f>
        <v>2.1176925876491115E-2</v>
      </c>
      <c r="AG3" s="85">
        <f>IFERROR(AE3/S3-1,)</f>
        <v>-5.0865649353679654E-3</v>
      </c>
      <c r="AH3" s="575">
        <v>29490.000000000004</v>
      </c>
      <c r="AI3" s="84">
        <f>AH3/AE3-1</f>
        <v>0.38320825515947488</v>
      </c>
      <c r="AJ3" s="85">
        <f>IFERROR(AH3/V3-1,)</f>
        <v>1.021229541518621</v>
      </c>
      <c r="AK3" s="575">
        <v>24466</v>
      </c>
      <c r="AL3" s="84">
        <f>AK3/AH3-1</f>
        <v>-0.17036283485927439</v>
      </c>
      <c r="AM3" s="85">
        <f>IFERROR(AK3/Y3-1,)</f>
        <v>0.25056225720711511</v>
      </c>
      <c r="AN3" s="575">
        <v>25319.999999999993</v>
      </c>
      <c r="AO3" s="84">
        <f>AN3/AK3-1</f>
        <v>3.4905583258399098E-2</v>
      </c>
      <c r="AP3" s="97">
        <f>IFERROR(AN3/AB3-1,)</f>
        <v>0.21276734348934068</v>
      </c>
      <c r="AQ3" s="574">
        <v>35381.9</v>
      </c>
      <c r="AR3" s="84">
        <f>AQ3/AN3-1</f>
        <v>0.39738941548183293</v>
      </c>
      <c r="AS3" s="85">
        <f>IFERROR(AQ3/AE3-1,)</f>
        <v>0.65956378986866793</v>
      </c>
      <c r="AT3" s="575">
        <v>32684.6</v>
      </c>
      <c r="AU3" s="84">
        <f>AT3/AQ3-1</f>
        <v>-7.6233893600965552E-2</v>
      </c>
      <c r="AV3" s="85">
        <f>IFERROR(AT3/AH3-1,)</f>
        <v>0.1083282468633433</v>
      </c>
      <c r="AW3" s="575">
        <v>33268.9</v>
      </c>
      <c r="AX3" s="84">
        <f>AW3/AT3-1</f>
        <v>1.7876920629287252E-2</v>
      </c>
      <c r="AY3" s="85">
        <f>IFERROR(AW3/AK3-1,)</f>
        <v>0.3598013569852041</v>
      </c>
      <c r="AZ3" s="575">
        <v>40467.699999999997</v>
      </c>
      <c r="BA3" s="84">
        <f>AZ3/AW3-1</f>
        <v>0.21638226692195994</v>
      </c>
      <c r="BB3" s="97">
        <f>IFERROR(AZ3/AN3-1,)</f>
        <v>0.598250394944708</v>
      </c>
      <c r="BC3" s="574">
        <v>38974</v>
      </c>
      <c r="BD3" s="84">
        <f>BC3/AZ3-1</f>
        <v>-3.6910919078672499E-2</v>
      </c>
      <c r="BE3" s="85">
        <f>IFERROR(BC3/AQ3-1,)</f>
        <v>0.10152366040263527</v>
      </c>
      <c r="BF3" s="575">
        <v>45898</v>
      </c>
      <c r="BG3" s="84">
        <f>BF3/BC3-1</f>
        <v>0.17765689947144248</v>
      </c>
      <c r="BH3" s="85">
        <f>IFERROR(BF3/AT3-1,)</f>
        <v>0.4042699008095556</v>
      </c>
      <c r="BI3" s="575">
        <v>48246</v>
      </c>
      <c r="BJ3" s="84">
        <f>BI3/BF3-1</f>
        <v>5.1156913155257389E-2</v>
      </c>
      <c r="BK3" s="85">
        <f>IFERROR(BI3/AW3-1,)</f>
        <v>0.45018320413359025</v>
      </c>
      <c r="BL3" s="575">
        <f>IS_Quarterly!BX4*1000</f>
        <v>47005</v>
      </c>
      <c r="BM3" s="84">
        <f>BL3/BI3-1</f>
        <v>-2.5722339675828043E-2</v>
      </c>
      <c r="BN3" s="97">
        <f>IFERROR(BL3/AZ3-1,)</f>
        <v>0.16154365086229272</v>
      </c>
      <c r="BO3" s="574">
        <f>IS_Quarterly!CA4*1000</f>
        <v>50380</v>
      </c>
      <c r="BP3" s="84">
        <f>BO3/BL3-1</f>
        <v>7.1800872247633318E-2</v>
      </c>
      <c r="BQ3" s="85">
        <f>IFERROR(BO3/BC3-1,)</f>
        <v>0.29265664289013182</v>
      </c>
      <c r="BR3" s="35"/>
      <c r="BS3" s="35"/>
      <c r="BT3" s="35"/>
      <c r="BU3" s="35"/>
      <c r="BV3" s="35"/>
      <c r="BW3" s="35"/>
      <c r="BX3" s="35"/>
      <c r="BY3" s="35"/>
    </row>
    <row r="4" spans="1:77" s="33" customFormat="1" ht="16.25" customHeight="1">
      <c r="A4" s="576" t="s">
        <v>94</v>
      </c>
      <c r="B4" s="577" t="s">
        <v>95</v>
      </c>
      <c r="C4" s="578">
        <v>1185.4449999999999</v>
      </c>
      <c r="D4" s="579">
        <v>1547.4580000000001</v>
      </c>
      <c r="E4" s="579">
        <v>1799.5840000000001</v>
      </c>
      <c r="F4" s="580">
        <v>1656.461</v>
      </c>
      <c r="G4" s="581">
        <v>1503.5239999999999</v>
      </c>
      <c r="H4" s="44">
        <f>G4/F4-1</f>
        <v>-9.2327558572160795E-2</v>
      </c>
      <c r="I4" s="79">
        <f t="shared" ref="I4:I45" si="0">IFERROR(G4/C4-1,)</f>
        <v>0.2683203354014736</v>
      </c>
      <c r="J4" s="582">
        <v>2373.5590000000002</v>
      </c>
      <c r="K4" s="44">
        <f>J4/G4-1</f>
        <v>0.57866385904049444</v>
      </c>
      <c r="L4" s="79">
        <f t="shared" ref="L4:L45" si="1">IFERROR(J4/D4-1,)</f>
        <v>0.53384389107814245</v>
      </c>
      <c r="M4" s="582">
        <v>1724.732</v>
      </c>
      <c r="N4" s="44">
        <f>M4/J4-1</f>
        <v>-0.2733561710494663</v>
      </c>
      <c r="O4" s="79">
        <f t="shared" ref="O4:O45" si="2">IFERROR(M4/E4-1,)</f>
        <v>-4.1594057293241171E-2</v>
      </c>
      <c r="P4" s="582">
        <v>2138.2089999999998</v>
      </c>
      <c r="Q4" s="44">
        <f>P4/M4-1</f>
        <v>0.23973405723323959</v>
      </c>
      <c r="R4" s="98">
        <f t="shared" ref="R4:R45" si="3">IFERROR(P4/F4-1,)</f>
        <v>0.29082966637910568</v>
      </c>
      <c r="S4" s="581">
        <v>1475.0540000000001</v>
      </c>
      <c r="T4" s="44">
        <f>S4/P4-1</f>
        <v>-0.31014507936314917</v>
      </c>
      <c r="U4" s="79">
        <f t="shared" ref="U4:U45" si="4">IFERROR(S4/G4-1,)</f>
        <v>-1.8935514165387302E-2</v>
      </c>
      <c r="V4" s="582">
        <v>2392.1410000000001</v>
      </c>
      <c r="W4" s="44">
        <f>V4/S4-1</f>
        <v>0.62173113662279489</v>
      </c>
      <c r="X4" s="79">
        <f t="shared" ref="X4:X45" si="5">IFERROR(V4/J4-1,)</f>
        <v>7.8287499910472125E-3</v>
      </c>
      <c r="Y4" s="582">
        <v>1546.5609999999999</v>
      </c>
      <c r="Z4" s="44">
        <f>Y4/V4-1</f>
        <v>-0.35348250792908953</v>
      </c>
      <c r="AA4" s="79">
        <f t="shared" ref="AA4:AA45" si="6">IFERROR(Y4/M4-1,)</f>
        <v>-0.10330358571650555</v>
      </c>
      <c r="AB4" s="582">
        <v>2952.8919999999998</v>
      </c>
      <c r="AC4" s="44">
        <f>AB4/Y4-1</f>
        <v>0.90932785709713349</v>
      </c>
      <c r="AD4" s="98">
        <f t="shared" ref="AD4:AD45" si="7">IFERROR(AB4/P4-1,)</f>
        <v>0.38101186553793398</v>
      </c>
      <c r="AE4" s="581">
        <v>2328.0590000000002</v>
      </c>
      <c r="AF4" s="44">
        <f>AE4/AB4-1</f>
        <v>-0.21160035653183373</v>
      </c>
      <c r="AG4" s="79">
        <f t="shared" ref="AG4:AG45" si="8">IFERROR(AE4/S4-1,)</f>
        <v>0.57828730338007972</v>
      </c>
      <c r="AH4" s="582">
        <v>2349.0909999999999</v>
      </c>
      <c r="AI4" s="44">
        <f>AH4/AE4-1</f>
        <v>9.0341353032719063E-3</v>
      </c>
      <c r="AJ4" s="79">
        <f t="shared" ref="AJ4:AJ45" si="9">IFERROR(AH4/V4-1,)</f>
        <v>-1.7996430812397879E-2</v>
      </c>
      <c r="AK4" s="582">
        <v>2428.395</v>
      </c>
      <c r="AL4" s="44">
        <f>AK4/AH4-1</f>
        <v>3.3759441417978264E-2</v>
      </c>
      <c r="AM4" s="79">
        <f t="shared" ref="AM4:AM45" si="10">IFERROR(AK4/Y4-1,)</f>
        <v>0.57019024791133366</v>
      </c>
      <c r="AN4" s="582">
        <v>2031.9</v>
      </c>
      <c r="AO4" s="44">
        <f>AN4/AK4-1</f>
        <v>-0.16327450847164482</v>
      </c>
      <c r="AP4" s="98">
        <f t="shared" ref="AP4:AP45" si="11">IFERROR(AN4/AB4-1,)</f>
        <v>-0.31189491522209412</v>
      </c>
      <c r="AQ4" s="581">
        <v>2562.6559999999999</v>
      </c>
      <c r="AR4" s="44">
        <f>AQ4/AN4-1</f>
        <v>0.26121167380284449</v>
      </c>
      <c r="AS4" s="79">
        <f t="shared" ref="AS4:AS45" si="12">IFERROR(AQ4/AE4-1,)</f>
        <v>0.10076935335401704</v>
      </c>
      <c r="AT4" s="582">
        <f>(2546211-40)/1000</f>
        <v>2546.1709999999998</v>
      </c>
      <c r="AU4" s="44">
        <f>AT4/AQ4-1</f>
        <v>-6.4327791166665094E-3</v>
      </c>
      <c r="AV4" s="79">
        <f t="shared" ref="AV4:AV45" si="13">IFERROR(AT4/AH4-1,)</f>
        <v>8.3896281582961141E-2</v>
      </c>
      <c r="AW4" s="582">
        <v>2828.20318</v>
      </c>
      <c r="AX4" s="44">
        <f>AW4/AT4-1</f>
        <v>0.11076717942353453</v>
      </c>
      <c r="AY4" s="79">
        <f t="shared" ref="AY4:AY45" si="14">IFERROR(AW4/AK4-1,)</f>
        <v>0.16463885817587331</v>
      </c>
      <c r="AZ4" s="582">
        <v>2085.9335980000001</v>
      </c>
      <c r="BA4" s="44">
        <f>AZ4/AW4-1</f>
        <v>-0.26245270751728667</v>
      </c>
      <c r="BB4" s="98">
        <f t="shared" ref="BB4:BB45" si="15">IFERROR(AZ4/AN4-1,)</f>
        <v>2.6592646291648148E-2</v>
      </c>
      <c r="BC4" s="581">
        <v>2200.024531</v>
      </c>
      <c r="BD4" s="44">
        <f>BC4/AZ4-1</f>
        <v>5.4695381055940961E-2</v>
      </c>
      <c r="BE4" s="79">
        <f t="shared" ref="BE4:BE45" si="16">IFERROR(BC4/AQ4-1,)</f>
        <v>-0.14150610499419347</v>
      </c>
      <c r="BF4" s="582">
        <v>2437.2018930000004</v>
      </c>
      <c r="BG4" s="44">
        <f>BF4/BC4-1</f>
        <v>0.1078066897245884</v>
      </c>
      <c r="BH4" s="79">
        <f t="shared" ref="BH4:BH45" si="17">IFERROR(BF4/AT4-1,)</f>
        <v>-4.2797246139398948E-2</v>
      </c>
      <c r="BI4" s="582">
        <v>2533.015997</v>
      </c>
      <c r="BJ4" s="44">
        <f>BI4/BF4-1</f>
        <v>3.9313158370339218E-2</v>
      </c>
      <c r="BK4" s="79">
        <f t="shared" ref="BK4:BK45" si="18">IFERROR(BI4/AW4-1,)</f>
        <v>-0.10437269326597676</v>
      </c>
      <c r="BL4" s="582">
        <v>2500.8490000000002</v>
      </c>
      <c r="BM4" s="44">
        <f>BL4/BI4-1</f>
        <v>-1.2699089558888321E-2</v>
      </c>
      <c r="BN4" s="98">
        <f t="shared" ref="BN4" si="19">IFERROR(BL4/AZ4-1,)</f>
        <v>0.19891112660432841</v>
      </c>
      <c r="BO4" s="581">
        <v>2749</v>
      </c>
      <c r="BP4" s="44">
        <f>BO4/BL4-1</f>
        <v>9.9226702611793005E-2</v>
      </c>
      <c r="BQ4" s="79">
        <f t="shared" ref="BQ4" si="20">IFERROR(BO4/BC4-1,)</f>
        <v>0.24953152170101878</v>
      </c>
    </row>
    <row r="5" spans="1:77" s="593" customFormat="1" ht="16.25" customHeight="1">
      <c r="A5" s="583" t="s">
        <v>317</v>
      </c>
      <c r="B5" s="584" t="s">
        <v>318</v>
      </c>
      <c r="C5" s="585">
        <f>IFERROR(C4/C$3,)</f>
        <v>0.12059460834181078</v>
      </c>
      <c r="D5" s="586">
        <f t="shared" ref="D5:G5" si="21">IFERROR(D4/D$3,)</f>
        <v>0.13503123909249565</v>
      </c>
      <c r="E5" s="586">
        <f t="shared" si="21"/>
        <v>0.15500292850990527</v>
      </c>
      <c r="F5" s="587">
        <f t="shared" si="21"/>
        <v>0.11359628308873954</v>
      </c>
      <c r="G5" s="588">
        <f t="shared" si="21"/>
        <v>9.2850243932563442E-2</v>
      </c>
      <c r="H5" s="589"/>
      <c r="I5" s="590"/>
      <c r="J5" s="591">
        <f>IFERROR(J4/J$3,)</f>
        <v>0.1100857566903205</v>
      </c>
      <c r="K5" s="589"/>
      <c r="L5" s="590"/>
      <c r="M5" s="591">
        <f>IFERROR(M4/M$3,)</f>
        <v>8.1902049402594476E-2</v>
      </c>
      <c r="N5" s="589"/>
      <c r="O5" s="590"/>
      <c r="P5" s="591">
        <f>IFERROR(P4/P$3,)</f>
        <v>9.5795627393901794E-2</v>
      </c>
      <c r="Q5" s="589"/>
      <c r="R5" s="592"/>
      <c r="S5" s="588">
        <f>IFERROR(S4/S$3,)</f>
        <v>6.8834476643800463E-2</v>
      </c>
      <c r="T5" s="589"/>
      <c r="U5" s="590"/>
      <c r="V5" s="591">
        <f>IFERROR(V4/V$3,)</f>
        <v>0.16395612264082385</v>
      </c>
      <c r="W5" s="589"/>
      <c r="X5" s="590"/>
      <c r="Y5" s="591">
        <f>IFERROR(Y4/Y$3,)</f>
        <v>7.9051369863013699E-2</v>
      </c>
      <c r="Z5" s="589"/>
      <c r="AA5" s="590"/>
      <c r="AB5" s="591">
        <f>IFERROR(AB4/AB$3,)</f>
        <v>0.14143645286141104</v>
      </c>
      <c r="AC5" s="589"/>
      <c r="AD5" s="592"/>
      <c r="AE5" s="588">
        <f>IFERROR(AE4/AE$3,)</f>
        <v>0.10919601313320826</v>
      </c>
      <c r="AF5" s="589"/>
      <c r="AG5" s="590"/>
      <c r="AH5" s="591">
        <f>IFERROR(AH4/AH$3,)</f>
        <v>7.9657205832485575E-2</v>
      </c>
      <c r="AI5" s="589"/>
      <c r="AJ5" s="590"/>
      <c r="AK5" s="591">
        <f>IFERROR(AK4/AK$3,)</f>
        <v>9.9255906155481077E-2</v>
      </c>
      <c r="AL5" s="589"/>
      <c r="AM5" s="590"/>
      <c r="AN5" s="591">
        <f>IFERROR(AN4/AN$3,)</f>
        <v>8.02488151658768E-2</v>
      </c>
      <c r="AO5" s="589"/>
      <c r="AP5" s="592"/>
      <c r="AQ5" s="588">
        <f>IFERROR(AQ4/AQ$3,)</f>
        <v>7.2428445052413803E-2</v>
      </c>
      <c r="AR5" s="589"/>
      <c r="AS5" s="590"/>
      <c r="AT5" s="591">
        <f>IFERROR(AT4/AT$3,)</f>
        <v>7.7901244010940937E-2</v>
      </c>
      <c r="AU5" s="589"/>
      <c r="AV5" s="590"/>
      <c r="AW5" s="591">
        <f>IFERROR(AW4/AW$3,)</f>
        <v>8.5010420542909443E-2</v>
      </c>
      <c r="AX5" s="589"/>
      <c r="AY5" s="590"/>
      <c r="AZ5" s="591">
        <f>IFERROR(AZ4/AZ$3,)</f>
        <v>5.1545642524779028E-2</v>
      </c>
      <c r="BA5" s="589"/>
      <c r="BB5" s="592"/>
      <c r="BC5" s="588">
        <f>IFERROR(BC4/BC$3,)</f>
        <v>5.6448517755426697E-2</v>
      </c>
      <c r="BD5" s="589"/>
      <c r="BE5" s="590"/>
      <c r="BF5" s="591">
        <f>IFERROR(BF4/BF$3,)</f>
        <v>5.3100394200183025E-2</v>
      </c>
      <c r="BG5" s="589"/>
      <c r="BH5" s="590"/>
      <c r="BI5" s="591">
        <f>IFERROR(BI4/BI$3,)</f>
        <v>5.2502093375616628E-2</v>
      </c>
      <c r="BJ5" s="589"/>
      <c r="BK5" s="590"/>
      <c r="BL5" s="591">
        <f>IFERROR(BL4/BL$3,)</f>
        <v>5.3203893202850766E-2</v>
      </c>
      <c r="BM5" s="589"/>
      <c r="BN5" s="592"/>
      <c r="BO5" s="588">
        <f>IFERROR(BO4/BO$3,)</f>
        <v>5.456530369194125E-2</v>
      </c>
      <c r="BP5" s="589"/>
      <c r="BQ5" s="590"/>
    </row>
    <row r="6" spans="1:77" s="33" customFormat="1" ht="16.25" customHeight="1">
      <c r="A6" s="594" t="s">
        <v>105</v>
      </c>
      <c r="B6" s="577" t="s">
        <v>307</v>
      </c>
      <c r="C6" s="578">
        <v>462.74799999999999</v>
      </c>
      <c r="D6" s="579">
        <v>556.69600000000003</v>
      </c>
      <c r="E6" s="579">
        <v>411.26</v>
      </c>
      <c r="F6" s="580">
        <v>98.063999999999993</v>
      </c>
      <c r="G6" s="581">
        <v>319.90499999999997</v>
      </c>
      <c r="H6" s="44">
        <f>G6/F6-1</f>
        <v>2.262206314243759</v>
      </c>
      <c r="I6" s="79">
        <f t="shared" si="0"/>
        <v>-0.30868420825157539</v>
      </c>
      <c r="J6" s="582">
        <v>549.64499999999998</v>
      </c>
      <c r="K6" s="44">
        <f>J6/G6-1</f>
        <v>0.71815070098935641</v>
      </c>
      <c r="L6" s="79">
        <f t="shared" si="1"/>
        <v>-1.2665799646485731E-2</v>
      </c>
      <c r="M6" s="582">
        <v>524.95299999999997</v>
      </c>
      <c r="N6" s="44">
        <f>M6/J6-1</f>
        <v>-4.4923541558642421E-2</v>
      </c>
      <c r="O6" s="79">
        <f t="shared" si="2"/>
        <v>0.27645042065846415</v>
      </c>
      <c r="P6" s="582">
        <v>529.09500000000003</v>
      </c>
      <c r="Q6" s="44">
        <f>P6/M6-1</f>
        <v>7.8902301729870672E-3</v>
      </c>
      <c r="R6" s="98">
        <f t="shared" si="3"/>
        <v>4.3954050416054828</v>
      </c>
      <c r="S6" s="581">
        <v>401.61700000000002</v>
      </c>
      <c r="T6" s="44">
        <f>S6/P6-1</f>
        <v>-0.24093593778054978</v>
      </c>
      <c r="U6" s="79">
        <f t="shared" si="4"/>
        <v>0.25542582954314574</v>
      </c>
      <c r="V6" s="582">
        <v>651.76700000000005</v>
      </c>
      <c r="W6" s="44">
        <f>V6/S6-1</f>
        <v>0.62285710017255247</v>
      </c>
      <c r="X6" s="79">
        <f t="shared" si="5"/>
        <v>0.18579628669413917</v>
      </c>
      <c r="Y6" s="582">
        <v>484.03699999999998</v>
      </c>
      <c r="Z6" s="44">
        <f>Y6/V6-1</f>
        <v>-0.25734656710143355</v>
      </c>
      <c r="AA6" s="79">
        <f t="shared" si="6"/>
        <v>-7.794221577931737E-2</v>
      </c>
      <c r="AB6" s="582">
        <v>1577.6289999999999</v>
      </c>
      <c r="AC6" s="44">
        <f>AB6/Y6-1</f>
        <v>2.2593148870850781</v>
      </c>
      <c r="AD6" s="98">
        <f t="shared" si="7"/>
        <v>1.9817499692871787</v>
      </c>
      <c r="AE6" s="581">
        <v>800.79</v>
      </c>
      <c r="AF6" s="44">
        <f>AE6/AB6-1</f>
        <v>-0.4924091785838115</v>
      </c>
      <c r="AG6" s="79">
        <f t="shared" si="8"/>
        <v>0.9939146002285757</v>
      </c>
      <c r="AH6" s="582">
        <v>1685.097</v>
      </c>
      <c r="AI6" s="44">
        <f>AH6/AE6-1</f>
        <v>1.1042932604053499</v>
      </c>
      <c r="AJ6" s="79">
        <f t="shared" si="9"/>
        <v>1.585428535043965</v>
      </c>
      <c r="AK6" s="582">
        <v>1232.2919999999999</v>
      </c>
      <c r="AL6" s="44">
        <f>AK6/AH6-1</f>
        <v>-0.26871153411346649</v>
      </c>
      <c r="AM6" s="79">
        <f t="shared" si="10"/>
        <v>1.5458632294638632</v>
      </c>
      <c r="AN6" s="582">
        <v>982.41399999999999</v>
      </c>
      <c r="AO6" s="44">
        <f>AN6/AK6-1</f>
        <v>-0.20277499164159141</v>
      </c>
      <c r="AP6" s="98">
        <f t="shared" si="11"/>
        <v>-0.37728451999804768</v>
      </c>
      <c r="AQ6" s="581">
        <v>1092.835</v>
      </c>
      <c r="AR6" s="44">
        <f>AQ6/AN6-1</f>
        <v>0.1123976246266849</v>
      </c>
      <c r="AS6" s="79">
        <f t="shared" si="12"/>
        <v>0.36469611258881862</v>
      </c>
      <c r="AT6" s="582">
        <v>1018.4201669999999</v>
      </c>
      <c r="AU6" s="44">
        <f>AT6/AQ6-1</f>
        <v>-6.8093383722154011E-2</v>
      </c>
      <c r="AV6" s="79">
        <f t="shared" si="13"/>
        <v>-0.39563113162031627</v>
      </c>
      <c r="AW6" s="582">
        <v>1003.531417</v>
      </c>
      <c r="AX6" s="44">
        <f>AW6/AT6-1</f>
        <v>-1.4619457157705518E-2</v>
      </c>
      <c r="AY6" s="79">
        <f t="shared" si="14"/>
        <v>-0.18563829270984467</v>
      </c>
      <c r="AZ6" s="582">
        <v>1314.9905220000001</v>
      </c>
      <c r="BA6" s="44">
        <f>AZ6/AW6-1</f>
        <v>0.31036308353064745</v>
      </c>
      <c r="BB6" s="98">
        <f t="shared" si="15"/>
        <v>0.33852990897931012</v>
      </c>
      <c r="BC6" s="581">
        <v>2115.6628559999999</v>
      </c>
      <c r="BD6" s="44">
        <f>BC6/AZ6-1</f>
        <v>0.60888068819099805</v>
      </c>
      <c r="BE6" s="79">
        <f t="shared" si="16"/>
        <v>0.93593987747464147</v>
      </c>
      <c r="BF6" s="582">
        <v>2282.4003980000002</v>
      </c>
      <c r="BG6" s="44">
        <f>BF6/BC6-1</f>
        <v>7.8811017325910004E-2</v>
      </c>
      <c r="BH6" s="79">
        <f t="shared" si="17"/>
        <v>1.2411186187753493</v>
      </c>
      <c r="BI6" s="582">
        <v>2213.2935150000003</v>
      </c>
      <c r="BJ6" s="44">
        <f>BI6/BF6-1</f>
        <v>-3.027815937140399E-2</v>
      </c>
      <c r="BK6" s="79">
        <f t="shared" si="18"/>
        <v>1.2055049573002061</v>
      </c>
      <c r="BL6" s="582">
        <v>2589.2860000000001</v>
      </c>
      <c r="BM6" s="44">
        <f>BL6/BI6-1</f>
        <v>0.16987917890321014</v>
      </c>
      <c r="BN6" s="98">
        <f t="shared" ref="BN6" si="22">IFERROR(BL6/AZ6-1,)</f>
        <v>0.96905297542517199</v>
      </c>
      <c r="BO6" s="581">
        <v>2800</v>
      </c>
      <c r="BP6" s="44">
        <f>BO6/BL6-1</f>
        <v>8.1379191020227282E-2</v>
      </c>
      <c r="BQ6" s="79">
        <f t="shared" ref="BQ6" si="23">IFERROR(BO6/BC6-1,)</f>
        <v>0.32346228609120131</v>
      </c>
    </row>
    <row r="7" spans="1:77" s="593" customFormat="1" ht="16.25" customHeight="1">
      <c r="A7" s="583" t="s">
        <v>317</v>
      </c>
      <c r="B7" s="584" t="s">
        <v>318</v>
      </c>
      <c r="C7" s="585">
        <f>IFERROR(C6/C$3,)</f>
        <v>4.7075076297049843E-2</v>
      </c>
      <c r="D7" s="586">
        <f t="shared" ref="D7" si="24">IFERROR(D6/D$3,)</f>
        <v>4.8577312390924957E-2</v>
      </c>
      <c r="E7" s="586">
        <f t="shared" ref="E7" si="25">IFERROR(E6/E$3,)</f>
        <v>3.54229112833764E-2</v>
      </c>
      <c r="F7" s="587">
        <f t="shared" ref="F7" si="26">IFERROR(F6/F$3,)</f>
        <v>6.7250034288849261E-3</v>
      </c>
      <c r="G7" s="588">
        <f t="shared" ref="G7" si="27">IFERROR(G6/G$3,)</f>
        <v>1.9755758661149876E-2</v>
      </c>
      <c r="H7" s="589"/>
      <c r="I7" s="590"/>
      <c r="J7" s="591">
        <f>IFERROR(J6/J$3,)</f>
        <v>2.5492556003895921E-2</v>
      </c>
      <c r="K7" s="589"/>
      <c r="L7" s="590"/>
      <c r="M7" s="591">
        <f>IFERROR(M6/M$3,)</f>
        <v>2.4928352080230542E-2</v>
      </c>
      <c r="N7" s="589"/>
      <c r="O7" s="590"/>
      <c r="P7" s="591">
        <f>IFERROR(P6/P$3,)</f>
        <v>2.370441218607558E-2</v>
      </c>
      <c r="Q7" s="589"/>
      <c r="R7" s="592"/>
      <c r="S7" s="588">
        <f>IFERROR(S6/S$3,)</f>
        <v>1.8741751831630037E-2</v>
      </c>
      <c r="T7" s="589"/>
      <c r="U7" s="590"/>
      <c r="V7" s="591">
        <f>IFERROR(V6/V$3,)</f>
        <v>4.4671777368157584E-2</v>
      </c>
      <c r="W7" s="589"/>
      <c r="X7" s="590"/>
      <c r="Y7" s="591">
        <f>IFERROR(Y6/Y$3,)</f>
        <v>2.474120834185238E-2</v>
      </c>
      <c r="Z7" s="589"/>
      <c r="AA7" s="590"/>
      <c r="AB7" s="591">
        <f>IFERROR(AB6/AB$3,)</f>
        <v>7.5564649737035763E-2</v>
      </c>
      <c r="AC7" s="589"/>
      <c r="AD7" s="592"/>
      <c r="AE7" s="588">
        <f>IFERROR(AE6/AE$3,)</f>
        <v>3.7560506566604125E-2</v>
      </c>
      <c r="AF7" s="589"/>
      <c r="AG7" s="590"/>
      <c r="AH7" s="591">
        <f>IFERROR(AH6/AH$3,)</f>
        <v>5.7141302136317386E-2</v>
      </c>
      <c r="AI7" s="589"/>
      <c r="AJ7" s="590"/>
      <c r="AK7" s="591">
        <f>IFERROR(AK6/AK$3,)</f>
        <v>5.0367530450420986E-2</v>
      </c>
      <c r="AL7" s="589"/>
      <c r="AM7" s="590"/>
      <c r="AN7" s="591">
        <f>IFERROR(AN6/AN$3,)</f>
        <v>3.8799921011058461E-2</v>
      </c>
      <c r="AO7" s="589"/>
      <c r="AP7" s="592"/>
      <c r="AQ7" s="588">
        <f>IFERROR(AQ6/AQ$3,)</f>
        <v>3.0886837620365214E-2</v>
      </c>
      <c r="AR7" s="589"/>
      <c r="AS7" s="590"/>
      <c r="AT7" s="591">
        <f>IFERROR(AT6/AT$3,)</f>
        <v>3.115902189410303E-2</v>
      </c>
      <c r="AU7" s="589"/>
      <c r="AV7" s="590"/>
      <c r="AW7" s="591">
        <f>IFERROR(AW6/AW$3,)</f>
        <v>3.0164250005260167E-2</v>
      </c>
      <c r="AX7" s="589"/>
      <c r="AY7" s="590"/>
      <c r="AZ7" s="591">
        <f>IFERROR(AZ6/AZ$3,)</f>
        <v>3.2494817397578812E-2</v>
      </c>
      <c r="BA7" s="589"/>
      <c r="BB7" s="592"/>
      <c r="BC7" s="588">
        <f>IFERROR(BC6/BC$3,)</f>
        <v>5.4283954841689332E-2</v>
      </c>
      <c r="BD7" s="589"/>
      <c r="BE7" s="590"/>
      <c r="BF7" s="591">
        <f>IFERROR(BF6/BF$3,)</f>
        <v>4.9727665649919393E-2</v>
      </c>
      <c r="BG7" s="589"/>
      <c r="BH7" s="590"/>
      <c r="BI7" s="591">
        <f>IFERROR(BI6/BI$3,)</f>
        <v>4.5875171309538623E-2</v>
      </c>
      <c r="BJ7" s="589"/>
      <c r="BK7" s="590"/>
      <c r="BL7" s="591">
        <f>IFERROR(BL6/BL$3,)</f>
        <v>5.5085331347728965E-2</v>
      </c>
      <c r="BM7" s="589"/>
      <c r="BN7" s="592"/>
      <c r="BO7" s="588">
        <f>IFERROR(BO6/BO$3,)</f>
        <v>5.5577610162763004E-2</v>
      </c>
      <c r="BP7" s="589"/>
      <c r="BQ7" s="590"/>
    </row>
    <row r="8" spans="1:77" s="33" customFormat="1" ht="16.25" customHeight="1">
      <c r="A8" s="594" t="s">
        <v>108</v>
      </c>
      <c r="B8" s="577" t="s">
        <v>130</v>
      </c>
      <c r="C8" s="578">
        <v>238.93</v>
      </c>
      <c r="D8" s="579">
        <v>403.84800000000001</v>
      </c>
      <c r="E8" s="579">
        <v>287.24099999999999</v>
      </c>
      <c r="F8" s="580">
        <v>417.87</v>
      </c>
      <c r="G8" s="581">
        <v>674.73800000000006</v>
      </c>
      <c r="H8" s="44">
        <f>G8/F8-1</f>
        <v>0.6147079235168833</v>
      </c>
      <c r="I8" s="79">
        <f t="shared" si="0"/>
        <v>1.8239986606956013</v>
      </c>
      <c r="J8" s="582">
        <v>644.38800000000003</v>
      </c>
      <c r="K8" s="44">
        <f>J8/G8-1</f>
        <v>-4.498042203047703E-2</v>
      </c>
      <c r="L8" s="79">
        <f t="shared" si="1"/>
        <v>0.59562013430795746</v>
      </c>
      <c r="M8" s="582">
        <v>600.57799999999997</v>
      </c>
      <c r="N8" s="44">
        <f>M8/J8-1</f>
        <v>-6.7986989205261472E-2</v>
      </c>
      <c r="O8" s="79">
        <f t="shared" si="2"/>
        <v>1.0908505401387685</v>
      </c>
      <c r="P8" s="582">
        <v>424.10899999999998</v>
      </c>
      <c r="Q8" s="44">
        <f>P8/M8-1</f>
        <v>-0.2938319418959735</v>
      </c>
      <c r="R8" s="98">
        <f t="shared" si="3"/>
        <v>1.4930480771531807E-2</v>
      </c>
      <c r="S8" s="581">
        <v>267.22399999999999</v>
      </c>
      <c r="T8" s="44">
        <f>S8/P8-1</f>
        <v>-0.36991669594373144</v>
      </c>
      <c r="U8" s="79">
        <f t="shared" si="4"/>
        <v>-0.6039588699613776</v>
      </c>
      <c r="V8" s="582">
        <v>121.434</v>
      </c>
      <c r="W8" s="44">
        <f>V8/S8-1</f>
        <v>-0.54557225398916265</v>
      </c>
      <c r="X8" s="79">
        <f t="shared" si="5"/>
        <v>-0.81155142553865067</v>
      </c>
      <c r="Y8" s="582">
        <v>201.03299999999999</v>
      </c>
      <c r="Z8" s="44">
        <f>Y8/V8-1</f>
        <v>0.65549187212806959</v>
      </c>
      <c r="AA8" s="79">
        <f t="shared" si="6"/>
        <v>-0.6652674590144827</v>
      </c>
      <c r="AB8" s="582">
        <v>250.52699999999999</v>
      </c>
      <c r="AC8" s="44">
        <f>AB8/Y8-1</f>
        <v>0.24619838533972027</v>
      </c>
      <c r="AD8" s="98">
        <f t="shared" si="7"/>
        <v>-0.40928629196739519</v>
      </c>
      <c r="AE8" s="581">
        <v>799.553</v>
      </c>
      <c r="AF8" s="44">
        <f>AE8/AB8-1</f>
        <v>2.1914843509881172</v>
      </c>
      <c r="AG8" s="79">
        <f t="shared" si="8"/>
        <v>1.992070323024878</v>
      </c>
      <c r="AH8" s="582">
        <v>853.51</v>
      </c>
      <c r="AI8" s="44">
        <f>AH8/AE8-1</f>
        <v>6.7483956660784106E-2</v>
      </c>
      <c r="AJ8" s="79">
        <f t="shared" si="9"/>
        <v>6.0285916629609497</v>
      </c>
      <c r="AK8" s="582">
        <v>354.41300000000001</v>
      </c>
      <c r="AL8" s="44">
        <f>AK8/AH8-1</f>
        <v>-0.58475823364694024</v>
      </c>
      <c r="AM8" s="79">
        <f t="shared" si="10"/>
        <v>0.76295931513731596</v>
      </c>
      <c r="AN8" s="582">
        <v>2207.5970000000002</v>
      </c>
      <c r="AO8" s="44">
        <f>AN8/AK8-1</f>
        <v>5.2288826877117947</v>
      </c>
      <c r="AP8" s="98">
        <f t="shared" si="11"/>
        <v>7.8118126988308667</v>
      </c>
      <c r="AQ8" s="581">
        <v>1609.318</v>
      </c>
      <c r="AR8" s="44">
        <f>AQ8/AN8-1</f>
        <v>-0.27100915610956178</v>
      </c>
      <c r="AS8" s="79">
        <f t="shared" si="12"/>
        <v>1.0127721364312308</v>
      </c>
      <c r="AT8" s="582">
        <v>2002.1937820000001</v>
      </c>
      <c r="AU8" s="44">
        <f>AT8/AQ8-1</f>
        <v>0.24412563707110713</v>
      </c>
      <c r="AV8" s="79">
        <f t="shared" si="13"/>
        <v>1.3458351770922428</v>
      </c>
      <c r="AW8" s="582">
        <v>1112.29</v>
      </c>
      <c r="AX8" s="44">
        <f>AW8/AT8-1</f>
        <v>-0.44446436204145601</v>
      </c>
      <c r="AY8" s="79">
        <f t="shared" si="14"/>
        <v>2.1384006794333161</v>
      </c>
      <c r="AZ8" s="582">
        <v>1190.385599</v>
      </c>
      <c r="BA8" s="44">
        <f>AZ8/AW8-1</f>
        <v>7.0211544651125113E-2</v>
      </c>
      <c r="BB8" s="98">
        <f t="shared" si="15"/>
        <v>-0.46077766956559563</v>
      </c>
      <c r="BC8" s="581">
        <v>1318.646467</v>
      </c>
      <c r="BD8" s="44">
        <f>BC8/AZ8-1</f>
        <v>0.10774732835120604</v>
      </c>
      <c r="BE8" s="79">
        <f t="shared" si="16"/>
        <v>-0.18061783500837003</v>
      </c>
      <c r="BF8" s="582">
        <v>3702.8742579999998</v>
      </c>
      <c r="BG8" s="44">
        <f>BF8/BC8-1</f>
        <v>1.8080871944580124</v>
      </c>
      <c r="BH8" s="79">
        <f t="shared" si="17"/>
        <v>0.84940852942874634</v>
      </c>
      <c r="BI8" s="582">
        <v>1466.420235</v>
      </c>
      <c r="BJ8" s="44">
        <f>BI8/BF8-1</f>
        <v>-0.60397784725424497</v>
      </c>
      <c r="BK8" s="79">
        <f t="shared" si="18"/>
        <v>0.31837941094498756</v>
      </c>
      <c r="BL8" s="582">
        <v>2541.797</v>
      </c>
      <c r="BM8" s="44">
        <f>BL8/BI8-1</f>
        <v>0.73333464673583149</v>
      </c>
      <c r="BN8" s="98">
        <f t="shared" ref="BN8" si="28">IFERROR(BL8/AZ8-1,)</f>
        <v>1.1352719674492637</v>
      </c>
      <c r="BO8" s="581">
        <v>2227</v>
      </c>
      <c r="BP8" s="44">
        <f>BO8/BL8-1</f>
        <v>-0.12384820660343843</v>
      </c>
      <c r="BQ8" s="79">
        <f t="shared" ref="BQ8" si="29">IFERROR(BO8/BC8-1,)</f>
        <v>0.68885296835213072</v>
      </c>
      <c r="BR8" s="974"/>
      <c r="BS8" s="974"/>
    </row>
    <row r="9" spans="1:77" s="593" customFormat="1" ht="16.25" customHeight="1">
      <c r="A9" s="583" t="s">
        <v>317</v>
      </c>
      <c r="B9" s="584" t="s">
        <v>164</v>
      </c>
      <c r="C9" s="585">
        <f>IFERROR(C8/C$3,)</f>
        <v>2.4306205493387589E-2</v>
      </c>
      <c r="D9" s="586">
        <f t="shared" ref="D9" si="30">IFERROR(D8/D$3,)</f>
        <v>3.5239790575916231E-2</v>
      </c>
      <c r="E9" s="586">
        <f t="shared" ref="E9" si="31">IFERROR(E8/E$3,)</f>
        <v>2.4740826873385011E-2</v>
      </c>
      <c r="F9" s="587">
        <f t="shared" ref="F9" si="32">IFERROR(F8/F$3,)</f>
        <v>2.8656562885749554E-2</v>
      </c>
      <c r="G9" s="588">
        <f t="shared" ref="G9" si="33">IFERROR(G8/G$3,)</f>
        <v>4.166849873402087E-2</v>
      </c>
      <c r="H9" s="589"/>
      <c r="I9" s="590"/>
      <c r="J9" s="591">
        <f>IFERROR(J8/J$3,)</f>
        <v>2.9886739947126758E-2</v>
      </c>
      <c r="K9" s="589"/>
      <c r="L9" s="590"/>
      <c r="M9" s="591">
        <f>IFERROR(M8/M$3,)</f>
        <v>2.8519543341290931E-2</v>
      </c>
      <c r="N9" s="589"/>
      <c r="O9" s="590"/>
      <c r="P9" s="591">
        <f>IFERROR(P8/P$3,)</f>
        <v>1.9000849654266863E-2</v>
      </c>
      <c r="Q9" s="589"/>
      <c r="R9" s="592"/>
      <c r="S9" s="588">
        <f>IFERROR(S8/S$3,)</f>
        <v>1.2470203929254747E-2</v>
      </c>
      <c r="T9" s="589"/>
      <c r="U9" s="590"/>
      <c r="V9" s="591">
        <f>IFERROR(V8/V$3,)</f>
        <v>8.3230243521455471E-3</v>
      </c>
      <c r="W9" s="589"/>
      <c r="X9" s="590"/>
      <c r="Y9" s="591">
        <f>IFERROR(Y8/Y$3,)</f>
        <v>1.0275659374361071E-2</v>
      </c>
      <c r="Z9" s="589"/>
      <c r="AA9" s="590"/>
      <c r="AB9" s="591">
        <f>IFERROR(AB8/AB$3,)</f>
        <v>1.1999643138323624E-2</v>
      </c>
      <c r="AC9" s="589"/>
      <c r="AD9" s="592"/>
      <c r="AE9" s="588">
        <f>IFERROR(AE8/AE$3,)</f>
        <v>3.7502485928705441E-2</v>
      </c>
      <c r="AF9" s="589"/>
      <c r="AG9" s="590"/>
      <c r="AH9" s="591">
        <f>IFERROR(AH8/AH$3,)</f>
        <v>2.8942353340115291E-2</v>
      </c>
      <c r="AI9" s="589"/>
      <c r="AJ9" s="590"/>
      <c r="AK9" s="591">
        <f>IFERROR(AK8/AK$3,)</f>
        <v>1.4485939671380692E-2</v>
      </c>
      <c r="AL9" s="589"/>
      <c r="AM9" s="590"/>
      <c r="AN9" s="591">
        <f>IFERROR(AN8/AN$3,)</f>
        <v>8.7187875197472384E-2</v>
      </c>
      <c r="AO9" s="589"/>
      <c r="AP9" s="592"/>
      <c r="AQ9" s="588">
        <f>IFERROR(AQ8/AQ$3,)</f>
        <v>4.548421650617971E-2</v>
      </c>
      <c r="AR9" s="589"/>
      <c r="AS9" s="590"/>
      <c r="AT9" s="591">
        <f>IFERROR(AT8/AT$3,)</f>
        <v>6.1258016986593077E-2</v>
      </c>
      <c r="AU9" s="589"/>
      <c r="AV9" s="590"/>
      <c r="AW9" s="591">
        <f>IFERROR(AW8/AW$3,)</f>
        <v>3.3433326620357147E-2</v>
      </c>
      <c r="AX9" s="589"/>
      <c r="AY9" s="590"/>
      <c r="AZ9" s="591">
        <f>IFERROR(AZ8/AZ$3,)</f>
        <v>2.9415696938546051E-2</v>
      </c>
      <c r="BA9" s="589"/>
      <c r="BB9" s="592"/>
      <c r="BC9" s="588">
        <f>IFERROR(BC8/BC$3,)</f>
        <v>3.3834003874377794E-2</v>
      </c>
      <c r="BD9" s="589"/>
      <c r="BE9" s="590"/>
      <c r="BF9" s="591">
        <f>IFERROR(BF8/BF$3,)</f>
        <v>8.0676157087454792E-2</v>
      </c>
      <c r="BG9" s="589"/>
      <c r="BH9" s="590"/>
      <c r="BI9" s="591">
        <f>IFERROR(BI8/BI$3,)</f>
        <v>3.0394648986444475E-2</v>
      </c>
      <c r="BJ9" s="589"/>
      <c r="BK9" s="590"/>
      <c r="BL9" s="591">
        <f>IFERROR(BL8/BL$3,)</f>
        <v>5.407503457079034E-2</v>
      </c>
      <c r="BM9" s="589"/>
      <c r="BN9" s="592"/>
      <c r="BO9" s="588">
        <f>IFERROR(BO8/BO$3,)</f>
        <v>4.4204049225883287E-2</v>
      </c>
      <c r="BP9" s="589"/>
      <c r="BQ9" s="590"/>
    </row>
    <row r="10" spans="1:77" s="33" customFormat="1" ht="16.25" customHeight="1">
      <c r="A10" s="595" t="s">
        <v>303</v>
      </c>
      <c r="B10" s="596" t="s">
        <v>131</v>
      </c>
      <c r="C10" s="597">
        <v>425.714</v>
      </c>
      <c r="D10" s="598">
        <v>322.81099999999998</v>
      </c>
      <c r="E10" s="598">
        <v>325.20299999999997</v>
      </c>
      <c r="F10" s="599">
        <v>574.12699999999995</v>
      </c>
      <c r="G10" s="600">
        <v>630.08699999999999</v>
      </c>
      <c r="H10" s="76">
        <f>G10/F10-1</f>
        <v>9.7469723597740643E-2</v>
      </c>
      <c r="I10" s="80">
        <f t="shared" si="0"/>
        <v>0.48007112756451509</v>
      </c>
      <c r="J10" s="601">
        <v>744.29200000000003</v>
      </c>
      <c r="K10" s="76">
        <f>J10/G10-1</f>
        <v>0.18125274763643762</v>
      </c>
      <c r="L10" s="80">
        <f t="shared" si="1"/>
        <v>1.3056587291015487</v>
      </c>
      <c r="M10" s="601">
        <v>559.18799999999999</v>
      </c>
      <c r="N10" s="76">
        <f>M10/J10-1</f>
        <v>-0.24869809160920719</v>
      </c>
      <c r="O10" s="80">
        <f t="shared" si="2"/>
        <v>0.71950443261593544</v>
      </c>
      <c r="P10" s="601">
        <v>607.34500000000003</v>
      </c>
      <c r="Q10" s="76">
        <f>P10/M10-1</f>
        <v>8.6119516155568565E-2</v>
      </c>
      <c r="R10" s="100">
        <f t="shared" si="3"/>
        <v>5.7858278743204927E-2</v>
      </c>
      <c r="S10" s="600">
        <v>510.42599999999999</v>
      </c>
      <c r="T10" s="76">
        <f>S10/P10-1</f>
        <v>-0.15957816397599389</v>
      </c>
      <c r="U10" s="80">
        <f t="shared" si="4"/>
        <v>-0.1899118693132853</v>
      </c>
      <c r="V10" s="601">
        <v>600.53499999999997</v>
      </c>
      <c r="W10" s="76">
        <f>V10/S10-1</f>
        <v>0.17653685353018855</v>
      </c>
      <c r="X10" s="80">
        <f t="shared" si="5"/>
        <v>-0.19314596959257935</v>
      </c>
      <c r="Y10" s="601">
        <v>580.43700000000001</v>
      </c>
      <c r="Z10" s="76">
        <f>Y10/V10-1</f>
        <v>-3.3466825414005807E-2</v>
      </c>
      <c r="AA10" s="80">
        <f t="shared" si="6"/>
        <v>3.7999742483744381E-2</v>
      </c>
      <c r="AB10" s="601">
        <v>1134.396</v>
      </c>
      <c r="AC10" s="76">
        <f>AB10/Y10-1</f>
        <v>0.95438264617865487</v>
      </c>
      <c r="AD10" s="100">
        <f t="shared" si="7"/>
        <v>0.86779507528669853</v>
      </c>
      <c r="AE10" s="600">
        <v>523.947</v>
      </c>
      <c r="AF10" s="76">
        <f>AE10/AB10-1</f>
        <v>-0.53812689748553411</v>
      </c>
      <c r="AG10" s="80">
        <f t="shared" si="8"/>
        <v>2.6489638067026311E-2</v>
      </c>
      <c r="AH10" s="601">
        <v>461.858</v>
      </c>
      <c r="AI10" s="76">
        <f>AH10/AE10-1</f>
        <v>-0.11850244394948339</v>
      </c>
      <c r="AJ10" s="80">
        <f t="shared" si="9"/>
        <v>-0.23092242750214387</v>
      </c>
      <c r="AK10" s="601">
        <v>510.24200000000002</v>
      </c>
      <c r="AL10" s="76">
        <f>AK10/AH10-1</f>
        <v>0.10475947152588039</v>
      </c>
      <c r="AM10" s="80">
        <f t="shared" si="10"/>
        <v>-0.1209347439946109</v>
      </c>
      <c r="AN10" s="601">
        <v>768.73500000000001</v>
      </c>
      <c r="AO10" s="76">
        <f>AN10/AK10-1</f>
        <v>0.50660862884670399</v>
      </c>
      <c r="AP10" s="100">
        <f t="shared" si="11"/>
        <v>-0.32233981784138865</v>
      </c>
      <c r="AQ10" s="600">
        <v>949.16200000000003</v>
      </c>
      <c r="AR10" s="76">
        <f>AQ10/AN10-1</f>
        <v>0.23470636825433999</v>
      </c>
      <c r="AS10" s="80">
        <f t="shared" si="12"/>
        <v>0.81156109301131618</v>
      </c>
      <c r="AT10" s="601">
        <v>1007.980763</v>
      </c>
      <c r="AU10" s="76">
        <f>AT10/AQ10-1</f>
        <v>6.1969150682391394E-2</v>
      </c>
      <c r="AV10" s="80">
        <f t="shared" si="13"/>
        <v>1.1824473387924428</v>
      </c>
      <c r="AW10" s="601">
        <v>1128.6549869999999</v>
      </c>
      <c r="AX10" s="76">
        <f>AW10/AT10-1</f>
        <v>0.11971877681558474</v>
      </c>
      <c r="AY10" s="80">
        <f t="shared" si="14"/>
        <v>1.2119993787261727</v>
      </c>
      <c r="AZ10" s="601">
        <v>3590.6120690000002</v>
      </c>
      <c r="BA10" s="76">
        <f>AZ10/AW10-1</f>
        <v>2.1813194557744868</v>
      </c>
      <c r="BB10" s="100">
        <f t="shared" si="15"/>
        <v>3.6708060241825855</v>
      </c>
      <c r="BC10" s="600">
        <v>1768.3492180000001</v>
      </c>
      <c r="BD10" s="76">
        <f>BC10/AZ10-1</f>
        <v>-0.5075075825463673</v>
      </c>
      <c r="BE10" s="80">
        <f t="shared" si="16"/>
        <v>0.86306364772293875</v>
      </c>
      <c r="BF10" s="601">
        <v>1043.2570479999999</v>
      </c>
      <c r="BG10" s="76">
        <f>BF10/BC10-1</f>
        <v>-0.41003901413776067</v>
      </c>
      <c r="BH10" s="80">
        <f t="shared" si="17"/>
        <v>3.4996982377926589E-2</v>
      </c>
      <c r="BI10" s="601">
        <v>1980.7433529999998</v>
      </c>
      <c r="BJ10" s="76">
        <f>BI10/BF10-1</f>
        <v>0.89861487808515617</v>
      </c>
      <c r="BK10" s="80">
        <f t="shared" si="18"/>
        <v>0.75495911134444849</v>
      </c>
      <c r="BL10" s="601">
        <v>2706.989</v>
      </c>
      <c r="BM10" s="76">
        <f>BL10/BI10-1</f>
        <v>0.36665307794674207</v>
      </c>
      <c r="BN10" s="100">
        <f t="shared" ref="BN10" si="34">IFERROR(BL10/AZ10-1,)</f>
        <v>-0.24609260260357024</v>
      </c>
      <c r="BO10" s="600">
        <v>1695</v>
      </c>
      <c r="BP10" s="76">
        <f>BO10/BL10-1</f>
        <v>-0.37384304110581901</v>
      </c>
      <c r="BQ10" s="80">
        <f t="shared" ref="BQ10" si="35">IFERROR(BO10/BC10-1,)</f>
        <v>-4.1478921274926583E-2</v>
      </c>
      <c r="BS10" s="1015"/>
    </row>
    <row r="11" spans="1:77" s="613" customFormat="1" ht="16.25" customHeight="1">
      <c r="A11" s="602" t="s">
        <v>316</v>
      </c>
      <c r="B11" s="603" t="s">
        <v>164</v>
      </c>
      <c r="C11" s="604">
        <f>IFERROR(C10/C$3,)</f>
        <v>4.3307629704984738E-2</v>
      </c>
      <c r="D11" s="605">
        <f t="shared" ref="D11" si="36">IFERROR(D10/D$3,)</f>
        <v>2.8168499127399649E-2</v>
      </c>
      <c r="E11" s="605">
        <f t="shared" ref="E11" si="37">IFERROR(E10/E$3,)</f>
        <v>2.8010594315245475E-2</v>
      </c>
      <c r="F11" s="606">
        <f t="shared" ref="F11" si="38">IFERROR(F10/F$3,)</f>
        <v>3.9372308325332596E-2</v>
      </c>
      <c r="G11" s="607">
        <f t="shared" ref="G11" si="39">IFERROR(G10/G$3,)</f>
        <v>3.8911072685728396E-2</v>
      </c>
      <c r="H11" s="608"/>
      <c r="I11" s="609"/>
      <c r="J11" s="610">
        <f>IFERROR(J10/J$3,)</f>
        <v>3.4520291266638838E-2</v>
      </c>
      <c r="K11" s="608"/>
      <c r="L11" s="609"/>
      <c r="M11" s="610">
        <f>IFERROR(M10/M$3,)</f>
        <v>2.6554063588625946E-2</v>
      </c>
      <c r="N11" s="608"/>
      <c r="O11" s="609"/>
      <c r="P11" s="610">
        <f>IFERROR(P10/P$3,)</f>
        <v>2.7210153600302541E-2</v>
      </c>
      <c r="Q11" s="608"/>
      <c r="R11" s="611"/>
      <c r="S11" s="607">
        <f>IFERROR(S10/S$3,)</f>
        <v>2.3819403611927761E-2</v>
      </c>
      <c r="T11" s="608"/>
      <c r="U11" s="609"/>
      <c r="V11" s="610">
        <f>IFERROR(V10/V$3,)</f>
        <v>4.1160362248758388E-2</v>
      </c>
      <c r="W11" s="608"/>
      <c r="X11" s="609"/>
      <c r="Y11" s="610">
        <f>IFERROR(Y10/Y$3,)</f>
        <v>2.9668626047842976E-2</v>
      </c>
      <c r="Z11" s="608"/>
      <c r="AA11" s="609"/>
      <c r="AB11" s="610">
        <f>IFERROR(AB10/AB$3,)</f>
        <v>5.4334850844586675E-2</v>
      </c>
      <c r="AC11" s="608"/>
      <c r="AD11" s="611"/>
      <c r="AE11" s="607">
        <f>IFERROR(AE10/AE$3,)</f>
        <v>2.4575375234521576E-2</v>
      </c>
      <c r="AF11" s="608"/>
      <c r="AG11" s="609"/>
      <c r="AH11" s="610">
        <f>IFERROR(AH10/AH$3,)</f>
        <v>1.5661512377076973E-2</v>
      </c>
      <c r="AI11" s="608"/>
      <c r="AJ11" s="609"/>
      <c r="AK11" s="610">
        <f>IFERROR(AK10/AK$3,)</f>
        <v>2.0855145916782475E-2</v>
      </c>
      <c r="AL11" s="608"/>
      <c r="AM11" s="609"/>
      <c r="AN11" s="610">
        <f>IFERROR(AN10/AN$3,)</f>
        <v>3.0360781990521335E-2</v>
      </c>
      <c r="AO11" s="608"/>
      <c r="AP11" s="611"/>
      <c r="AQ11" s="607">
        <f>IFERROR(AQ10/AQ$3,)</f>
        <v>2.6826202097682713E-2</v>
      </c>
      <c r="AR11" s="608"/>
      <c r="AS11" s="609"/>
      <c r="AT11" s="610">
        <f>IFERROR(AT10/AT$3,)</f>
        <v>3.0839623645386515E-2</v>
      </c>
      <c r="AU11" s="608"/>
      <c r="AV11" s="609"/>
      <c r="AW11" s="610">
        <f>IFERROR(AW10/AW$3,)</f>
        <v>3.392522707393391E-2</v>
      </c>
      <c r="AX11" s="608"/>
      <c r="AY11" s="609"/>
      <c r="AZ11" s="610">
        <f>IFERROR(AZ10/AZ$3,)</f>
        <v>8.872785132340115E-2</v>
      </c>
      <c r="BA11" s="608"/>
      <c r="BB11" s="611"/>
      <c r="BC11" s="607">
        <f>IFERROR(BC10/BC$3,)</f>
        <v>4.5372535998357881E-2</v>
      </c>
      <c r="BD11" s="608"/>
      <c r="BE11" s="609"/>
      <c r="BF11" s="610">
        <f>IFERROR(BF10/BF$3,)</f>
        <v>2.2729902130811799E-2</v>
      </c>
      <c r="BG11" s="608"/>
      <c r="BH11" s="609"/>
      <c r="BI11" s="610">
        <f>IFERROR(BI10/BI$3,)</f>
        <v>4.1055079239729717E-2</v>
      </c>
      <c r="BJ11" s="608"/>
      <c r="BK11" s="609"/>
      <c r="BL11" s="610">
        <f>IFERROR(BL10/BL$3,)</f>
        <v>5.7589384108073613E-2</v>
      </c>
      <c r="BM11" s="608"/>
      <c r="BN11" s="611"/>
      <c r="BO11" s="607">
        <f>IFERROR(BO10/BO$3,)</f>
        <v>3.3644303294958315E-2</v>
      </c>
      <c r="BP11" s="608"/>
      <c r="BQ11" s="609"/>
      <c r="BR11" s="612"/>
      <c r="BS11" s="612"/>
      <c r="BT11" s="612"/>
      <c r="BU11" s="612"/>
      <c r="BV11" s="612"/>
      <c r="BW11" s="612"/>
      <c r="BX11" s="612"/>
      <c r="BY11" s="612"/>
    </row>
    <row r="12" spans="1:77" s="33" customFormat="1" ht="16.25" customHeight="1">
      <c r="A12" s="595" t="s">
        <v>294</v>
      </c>
      <c r="B12" s="596" t="s">
        <v>305</v>
      </c>
      <c r="C12" s="597">
        <v>382.60899999999998</v>
      </c>
      <c r="D12" s="598">
        <v>347.13600000000002</v>
      </c>
      <c r="E12" s="598">
        <v>338.3</v>
      </c>
      <c r="F12" s="599">
        <v>531.35299999999995</v>
      </c>
      <c r="G12" s="600">
        <v>399.54300000000001</v>
      </c>
      <c r="H12" s="76">
        <f>G12/F12-1</f>
        <v>-0.2480648457804886</v>
      </c>
      <c r="I12" s="80">
        <f t="shared" si="0"/>
        <v>4.4259282975570358E-2</v>
      </c>
      <c r="J12" s="601">
        <v>713.77</v>
      </c>
      <c r="K12" s="76">
        <f>J12/G12-1</f>
        <v>0.78646603744778409</v>
      </c>
      <c r="L12" s="80">
        <f t="shared" si="1"/>
        <v>1.0561681876843654</v>
      </c>
      <c r="M12" s="601">
        <v>345.31700000000001</v>
      </c>
      <c r="N12" s="76">
        <f>M12/J12-1</f>
        <v>-0.51620690138279834</v>
      </c>
      <c r="O12" s="80">
        <f t="shared" si="2"/>
        <v>2.074194501921367E-2</v>
      </c>
      <c r="P12" s="601">
        <v>449.57400000000001</v>
      </c>
      <c r="Q12" s="76">
        <f>P12/M12-1</f>
        <v>0.30191678950066181</v>
      </c>
      <c r="R12" s="100">
        <f t="shared" si="3"/>
        <v>-0.15390710130553498</v>
      </c>
      <c r="S12" s="600">
        <v>226.07599999999999</v>
      </c>
      <c r="T12" s="76">
        <f>S12/P12-1</f>
        <v>-0.49713284131199764</v>
      </c>
      <c r="U12" s="80">
        <f t="shared" si="4"/>
        <v>-0.43416353183512169</v>
      </c>
      <c r="V12" s="601">
        <v>288.98</v>
      </c>
      <c r="W12" s="76">
        <f>V12/S12-1</f>
        <v>0.27824271483925767</v>
      </c>
      <c r="X12" s="80">
        <f t="shared" si="5"/>
        <v>-0.59513568796671201</v>
      </c>
      <c r="Y12" s="601">
        <v>181.46600000000001</v>
      </c>
      <c r="Z12" s="76">
        <f>Y12/V12-1</f>
        <v>-0.37204650840888642</v>
      </c>
      <c r="AA12" s="80">
        <f t="shared" si="6"/>
        <v>-0.47449445002707658</v>
      </c>
      <c r="AB12" s="601">
        <v>229.98</v>
      </c>
      <c r="AC12" s="76">
        <f>AB12/Y12-1</f>
        <v>0.26734484696857796</v>
      </c>
      <c r="AD12" s="100">
        <f t="shared" si="7"/>
        <v>-0.48844906511497554</v>
      </c>
      <c r="AE12" s="600">
        <v>186.137</v>
      </c>
      <c r="AF12" s="76">
        <f>AE12/AB12-1</f>
        <v>-0.1906383163753369</v>
      </c>
      <c r="AG12" s="80">
        <f t="shared" si="8"/>
        <v>-0.17666183053486439</v>
      </c>
      <c r="AH12" s="601">
        <v>281.23899999999998</v>
      </c>
      <c r="AI12" s="76">
        <f>AH12/AE12-1</f>
        <v>0.51092474897521711</v>
      </c>
      <c r="AJ12" s="80">
        <f t="shared" si="9"/>
        <v>-2.67873209218632E-2</v>
      </c>
      <c r="AK12" s="601">
        <v>169.61099999999999</v>
      </c>
      <c r="AL12" s="76">
        <f>AK12/AH12-1</f>
        <v>-0.39691507934532544</v>
      </c>
      <c r="AM12" s="80">
        <f t="shared" si="10"/>
        <v>-6.5329042355041778E-2</v>
      </c>
      <c r="AN12" s="601">
        <v>77.727000000000004</v>
      </c>
      <c r="AO12" s="76">
        <f>AN12/AK12-1</f>
        <v>-0.54173373189238894</v>
      </c>
      <c r="AP12" s="100">
        <f t="shared" si="11"/>
        <v>-0.66202713279415604</v>
      </c>
      <c r="AQ12" s="600">
        <v>1687.354</v>
      </c>
      <c r="AR12" s="76">
        <f>AQ12/AN12-1</f>
        <v>20.708724124178215</v>
      </c>
      <c r="AS12" s="80">
        <f t="shared" si="12"/>
        <v>8.0651187028908815</v>
      </c>
      <c r="AT12" s="601">
        <v>1004.6254449999998</v>
      </c>
      <c r="AU12" s="76">
        <f>AT12/AQ12-1</f>
        <v>-0.40461489112539528</v>
      </c>
      <c r="AV12" s="80">
        <f t="shared" si="13"/>
        <v>2.5721412926372227</v>
      </c>
      <c r="AW12" s="601">
        <v>487.683335</v>
      </c>
      <c r="AX12" s="76">
        <f>AW12/AT12-1</f>
        <v>-0.51456203162363656</v>
      </c>
      <c r="AY12" s="80">
        <f t="shared" si="14"/>
        <v>1.8753048740942511</v>
      </c>
      <c r="AZ12" s="601">
        <v>646.59671800000001</v>
      </c>
      <c r="BA12" s="76">
        <f>AZ12/AW12-1</f>
        <v>0.32585362589845324</v>
      </c>
      <c r="BB12" s="100">
        <f t="shared" si="15"/>
        <v>7.3188173736282121</v>
      </c>
      <c r="BC12" s="600">
        <v>578.01816399999996</v>
      </c>
      <c r="BD12" s="76">
        <f>BC12/AZ12-1</f>
        <v>-0.10606078269639474</v>
      </c>
      <c r="BE12" s="80">
        <f t="shared" si="16"/>
        <v>-0.65744107993936074</v>
      </c>
      <c r="BF12" s="601">
        <v>748.22561899999994</v>
      </c>
      <c r="BG12" s="76">
        <f>BF12/BC12-1</f>
        <v>0.29446731193035647</v>
      </c>
      <c r="BH12" s="80">
        <f t="shared" si="17"/>
        <v>-0.25521932305825668</v>
      </c>
      <c r="BI12" s="601">
        <v>1013.457814</v>
      </c>
      <c r="BJ12" s="76">
        <f>BI12/BF12-1</f>
        <v>0.35448157382592926</v>
      </c>
      <c r="BK12" s="80">
        <f t="shared" si="18"/>
        <v>1.0781063064211533</v>
      </c>
      <c r="BL12" s="601">
        <v>855.827</v>
      </c>
      <c r="BM12" s="76">
        <f>BL12/BI12-1</f>
        <v>-0.15553761767137553</v>
      </c>
      <c r="BN12" s="100">
        <f t="shared" ref="BN12" si="40">IFERROR(BL12/AZ12-1,)</f>
        <v>0.32358698424448229</v>
      </c>
      <c r="BO12" s="600">
        <v>800</v>
      </c>
      <c r="BP12" s="76">
        <f>BO12/BL12-1</f>
        <v>-6.5231641441553023E-2</v>
      </c>
      <c r="BQ12" s="80">
        <f t="shared" ref="BQ12" si="41">IFERROR(BO12/BC12-1,)</f>
        <v>0.38403955070173201</v>
      </c>
    </row>
    <row r="13" spans="1:77" s="613" customFormat="1" ht="16.25" customHeight="1">
      <c r="A13" s="602" t="s">
        <v>316</v>
      </c>
      <c r="B13" s="603" t="s">
        <v>164</v>
      </c>
      <c r="C13" s="604">
        <f>IFERROR(C12/C$3,)</f>
        <v>3.8922583926754829E-2</v>
      </c>
      <c r="D13" s="605">
        <f t="shared" ref="D13" si="42">IFERROR(D12/D$3,)</f>
        <v>3.0291099476439792E-2</v>
      </c>
      <c r="E13" s="605">
        <f t="shared" ref="E13" si="43">IFERROR(E12/E$3,)</f>
        <v>2.913867355727821E-2</v>
      </c>
      <c r="F13" s="606">
        <f t="shared" ref="F13" si="44">IFERROR(F12/F$3,)</f>
        <v>3.643896584830613E-2</v>
      </c>
      <c r="G13" s="607">
        <f t="shared" ref="G13" si="45">IFERROR(G12/G$3,)</f>
        <v>2.4673809670845426E-2</v>
      </c>
      <c r="H13" s="608"/>
      <c r="I13" s="609"/>
      <c r="J13" s="610">
        <f>IFERROR(J12/J$3,)</f>
        <v>3.310467974583739E-2</v>
      </c>
      <c r="K13" s="608"/>
      <c r="L13" s="609"/>
      <c r="M13" s="610">
        <f>IFERROR(M12/M$3,)</f>
        <v>1.6398008498454089E-2</v>
      </c>
      <c r="N13" s="608"/>
      <c r="O13" s="609"/>
      <c r="P13" s="610">
        <f>IFERROR(P12/P$3,)</f>
        <v>2.0141727674883984E-2</v>
      </c>
      <c r="Q13" s="608"/>
      <c r="R13" s="611"/>
      <c r="S13" s="607">
        <f>IFERROR(S12/S$3,)</f>
        <v>1.0550002333286667E-2</v>
      </c>
      <c r="T13" s="608"/>
      <c r="U13" s="609"/>
      <c r="V13" s="610">
        <f>IFERROR(V12/V$3,)</f>
        <v>1.9806541638116348E-2</v>
      </c>
      <c r="W13" s="608"/>
      <c r="X13" s="609"/>
      <c r="Y13" s="610">
        <f>IFERROR(Y12/Y$3,)</f>
        <v>9.2755060314864048E-3</v>
      </c>
      <c r="Z13" s="608"/>
      <c r="AA13" s="609"/>
      <c r="AB13" s="610">
        <f>IFERROR(AB12/AB$3,)</f>
        <v>1.1015491060650816E-2</v>
      </c>
      <c r="AC13" s="608"/>
      <c r="AD13" s="611"/>
      <c r="AE13" s="607">
        <f>IFERROR(AE12/AE$3,)</f>
        <v>8.7306285178236406E-3</v>
      </c>
      <c r="AF13" s="608"/>
      <c r="AG13" s="609"/>
      <c r="AH13" s="610">
        <f>IFERROR(AH12/AH$3,)</f>
        <v>9.5367582231264819E-3</v>
      </c>
      <c r="AI13" s="608"/>
      <c r="AJ13" s="609"/>
      <c r="AK13" s="610">
        <f>IFERROR(AK12/AK$3,)</f>
        <v>6.9325185972369816E-3</v>
      </c>
      <c r="AL13" s="608"/>
      <c r="AM13" s="609"/>
      <c r="AN13" s="610">
        <f>IFERROR(AN12/AN$3,)</f>
        <v>3.069786729857821E-3</v>
      </c>
      <c r="AO13" s="608"/>
      <c r="AP13" s="611"/>
      <c r="AQ13" s="607">
        <f>IFERROR(AQ12/AQ$3,)</f>
        <v>4.7689750974368249E-2</v>
      </c>
      <c r="AR13" s="608"/>
      <c r="AS13" s="609"/>
      <c r="AT13" s="610">
        <f>IFERROR(AT12/AT$3,)</f>
        <v>3.0736966185910177E-2</v>
      </c>
      <c r="AU13" s="608"/>
      <c r="AV13" s="609"/>
      <c r="AW13" s="610">
        <f>IFERROR(AW12/AW$3,)</f>
        <v>1.4658835579174544E-2</v>
      </c>
      <c r="AX13" s="608"/>
      <c r="AY13" s="609"/>
      <c r="AZ13" s="610">
        <f>IFERROR(AZ12/AZ$3,)</f>
        <v>1.5978094084912166E-2</v>
      </c>
      <c r="BA13" s="608"/>
      <c r="BB13" s="611"/>
      <c r="BC13" s="607">
        <f>IFERROR(BC12/BC$3,)</f>
        <v>1.4830865807974545E-2</v>
      </c>
      <c r="BD13" s="608"/>
      <c r="BE13" s="609"/>
      <c r="BF13" s="610">
        <f>IFERROR(BF12/BF$3,)</f>
        <v>1.6301922066320973E-2</v>
      </c>
      <c r="BG13" s="608"/>
      <c r="BH13" s="609"/>
      <c r="BI13" s="610">
        <f>IFERROR(BI12/BI$3,)</f>
        <v>2.1006048459975956E-2</v>
      </c>
      <c r="BJ13" s="608"/>
      <c r="BK13" s="609"/>
      <c r="BL13" s="610">
        <f>IFERROR(BL12/BL$3,)</f>
        <v>1.8207148175725985E-2</v>
      </c>
      <c r="BM13" s="608"/>
      <c r="BN13" s="611"/>
      <c r="BO13" s="607">
        <f>IFERROR(BO12/BO$3,)</f>
        <v>1.5879317189360857E-2</v>
      </c>
      <c r="BP13" s="608"/>
      <c r="BQ13" s="609"/>
      <c r="BR13" s="612"/>
      <c r="BS13" s="612"/>
      <c r="BT13" s="612"/>
      <c r="BU13" s="612"/>
      <c r="BV13" s="612"/>
      <c r="BW13" s="612"/>
      <c r="BX13" s="612"/>
      <c r="BY13" s="612"/>
    </row>
    <row r="14" spans="1:77" s="33" customFormat="1" ht="16.25" customHeight="1">
      <c r="A14" s="595" t="s">
        <v>102</v>
      </c>
      <c r="B14" s="596" t="s">
        <v>103</v>
      </c>
      <c r="C14" s="597">
        <v>118.205</v>
      </c>
      <c r="D14" s="598">
        <v>112.83799999999999</v>
      </c>
      <c r="E14" s="598">
        <v>117.667</v>
      </c>
      <c r="F14" s="599">
        <v>123.944</v>
      </c>
      <c r="G14" s="600">
        <v>163.857</v>
      </c>
      <c r="H14" s="76">
        <f>G14/F14-1</f>
        <v>0.3220244626605564</v>
      </c>
      <c r="I14" s="80">
        <f t="shared" si="0"/>
        <v>0.38621039719132022</v>
      </c>
      <c r="J14" s="601">
        <v>186.45400000000001</v>
      </c>
      <c r="K14" s="76">
        <f>J14/G14-1</f>
        <v>0.13790683339741361</v>
      </c>
      <c r="L14" s="80">
        <f t="shared" si="1"/>
        <v>0.65240433187401425</v>
      </c>
      <c r="M14" s="601">
        <v>176.73500000000001</v>
      </c>
      <c r="N14" s="76">
        <f>M14/J14-1</f>
        <v>-5.2125457217329751E-2</v>
      </c>
      <c r="O14" s="80">
        <f t="shared" si="2"/>
        <v>0.50199291220138198</v>
      </c>
      <c r="P14" s="601">
        <v>138.09800000000001</v>
      </c>
      <c r="Q14" s="76">
        <f>P14/M14-1</f>
        <v>-0.21861544119727272</v>
      </c>
      <c r="R14" s="100">
        <f t="shared" si="3"/>
        <v>0.1141967340089074</v>
      </c>
      <c r="S14" s="600">
        <v>183.422</v>
      </c>
      <c r="T14" s="76">
        <f>S14/P14-1</f>
        <v>0.3282017118278322</v>
      </c>
      <c r="U14" s="80">
        <f t="shared" si="4"/>
        <v>0.11940289398682991</v>
      </c>
      <c r="V14" s="601">
        <v>185.21799999999999</v>
      </c>
      <c r="W14" s="76">
        <f>V14/S14-1</f>
        <v>9.7916280489798169E-3</v>
      </c>
      <c r="X14" s="80">
        <f t="shared" si="5"/>
        <v>-6.6289808746393675E-3</v>
      </c>
      <c r="Y14" s="601">
        <v>170.625</v>
      </c>
      <c r="Z14" s="76">
        <f>Y14/V14-1</f>
        <v>-7.8788238724098014E-2</v>
      </c>
      <c r="AA14" s="80">
        <f t="shared" si="6"/>
        <v>-3.457153365207799E-2</v>
      </c>
      <c r="AB14" s="601">
        <v>200.37299999999999</v>
      </c>
      <c r="AC14" s="76">
        <f>AB14/Y14-1</f>
        <v>0.17434725274725271</v>
      </c>
      <c r="AD14" s="100">
        <f t="shared" si="7"/>
        <v>0.45094787759417199</v>
      </c>
      <c r="AE14" s="600">
        <v>211.79900000000001</v>
      </c>
      <c r="AF14" s="76">
        <f>AE14/AB14-1</f>
        <v>5.7023650891088185E-2</v>
      </c>
      <c r="AG14" s="80">
        <f t="shared" si="8"/>
        <v>0.15470881355562582</v>
      </c>
      <c r="AH14" s="601">
        <v>234.00800000000001</v>
      </c>
      <c r="AI14" s="76">
        <f>AH14/AE14-1</f>
        <v>0.10485885202479706</v>
      </c>
      <c r="AJ14" s="80">
        <f t="shared" si="9"/>
        <v>0.26341932209612473</v>
      </c>
      <c r="AK14" s="601">
        <v>247.43100000000001</v>
      </c>
      <c r="AL14" s="76">
        <f>AK14/AH14-1</f>
        <v>5.7361286793613964E-2</v>
      </c>
      <c r="AM14" s="80">
        <f t="shared" si="10"/>
        <v>0.45014505494505497</v>
      </c>
      <c r="AN14" s="601">
        <v>263.61399999999998</v>
      </c>
      <c r="AO14" s="76">
        <f>AN14/AK14-1</f>
        <v>6.5404092454057761E-2</v>
      </c>
      <c r="AP14" s="100">
        <f t="shared" si="11"/>
        <v>0.3156163754597674</v>
      </c>
      <c r="AQ14" s="600">
        <v>372.00599999999997</v>
      </c>
      <c r="AR14" s="76">
        <f>AQ14/AN14-1</f>
        <v>0.41117694811352967</v>
      </c>
      <c r="AS14" s="80">
        <f t="shared" si="12"/>
        <v>0.7564105590677952</v>
      </c>
      <c r="AT14" s="601">
        <v>375.74756200000002</v>
      </c>
      <c r="AU14" s="76">
        <f>AT14/AQ14-1</f>
        <v>1.00578001430085E-2</v>
      </c>
      <c r="AV14" s="80">
        <f t="shared" si="13"/>
        <v>0.60570391610543228</v>
      </c>
      <c r="AW14" s="601">
        <v>279.53081099999997</v>
      </c>
      <c r="AX14" s="76">
        <f>AW14/AT14-1</f>
        <v>-0.25606753238228608</v>
      </c>
      <c r="AY14" s="80">
        <f t="shared" si="14"/>
        <v>0.12973237387392822</v>
      </c>
      <c r="AZ14" s="601">
        <v>402.86607600000002</v>
      </c>
      <c r="BA14" s="76">
        <f>AZ14/AW14-1</f>
        <v>0.44122243468896194</v>
      </c>
      <c r="BB14" s="100">
        <f t="shared" si="15"/>
        <v>0.52824233917773733</v>
      </c>
      <c r="BC14" s="600">
        <v>437.11958600000003</v>
      </c>
      <c r="BD14" s="76">
        <f>BC14/AZ14-1</f>
        <v>8.5024557888065955E-2</v>
      </c>
      <c r="BE14" s="80">
        <f t="shared" si="16"/>
        <v>0.17503369838120908</v>
      </c>
      <c r="BF14" s="601">
        <v>469.51039000000003</v>
      </c>
      <c r="BG14" s="76">
        <f>BF14/BC14-1</f>
        <v>7.4100555173933547E-2</v>
      </c>
      <c r="BH14" s="80">
        <f t="shared" si="17"/>
        <v>0.2495367568080189</v>
      </c>
      <c r="BI14" s="601">
        <v>517.76484499999992</v>
      </c>
      <c r="BJ14" s="76">
        <f>BI14/BF14-1</f>
        <v>0.10277611747846493</v>
      </c>
      <c r="BK14" s="80">
        <f t="shared" si="18"/>
        <v>0.85226395311391978</v>
      </c>
      <c r="BL14" s="601">
        <v>548.07799999999997</v>
      </c>
      <c r="BM14" s="76">
        <f>BL14/BI14-1</f>
        <v>5.8546182292465332E-2</v>
      </c>
      <c r="BN14" s="100">
        <f t="shared" ref="BN14" si="46">IFERROR(BL14/AZ14-1,)</f>
        <v>0.36044713777290083</v>
      </c>
      <c r="BO14" s="600">
        <v>572</v>
      </c>
      <c r="BP14" s="76">
        <f>BO14/BL14-1</f>
        <v>4.3647072132068754E-2</v>
      </c>
      <c r="BQ14" s="80">
        <f t="shared" ref="BQ14" si="47">IFERROR(BO14/BC14-1,)</f>
        <v>0.30856639308768008</v>
      </c>
    </row>
    <row r="15" spans="1:77" s="613" customFormat="1" ht="16.25" customHeight="1">
      <c r="A15" s="602" t="s">
        <v>316</v>
      </c>
      <c r="B15" s="603" t="s">
        <v>164</v>
      </c>
      <c r="C15" s="604">
        <f>IFERROR(C14/C$3,)</f>
        <v>1.2024923702950153E-2</v>
      </c>
      <c r="D15" s="605">
        <f t="shared" ref="D15" si="48">IFERROR(D14/D$3,)</f>
        <v>9.8462478184991268E-3</v>
      </c>
      <c r="E15" s="605">
        <f t="shared" ref="E15" si="49">IFERROR(E14/E$3,)</f>
        <v>1.0134969853574505E-2</v>
      </c>
      <c r="F15" s="606">
        <f t="shared" ref="F15" si="50">IFERROR(F14/F$3,)</f>
        <v>8.4997942669044028E-3</v>
      </c>
      <c r="G15" s="607">
        <f t="shared" ref="G15" si="51">IFERROR(G14/G$3,)</f>
        <v>1.0119002037917617E-2</v>
      </c>
      <c r="H15" s="608"/>
      <c r="I15" s="609"/>
      <c r="J15" s="610">
        <f>IFERROR(J14/J$3,)</f>
        <v>8.6477436111497621E-3</v>
      </c>
      <c r="K15" s="608"/>
      <c r="L15" s="609"/>
      <c r="M15" s="610">
        <f>IFERROR(M14/M$3,)</f>
        <v>8.392584297831511E-3</v>
      </c>
      <c r="N15" s="608"/>
      <c r="O15" s="609"/>
      <c r="P15" s="610">
        <f>IFERROR(P14/P$3,)</f>
        <v>6.1870399721650465E-3</v>
      </c>
      <c r="Q15" s="608"/>
      <c r="R15" s="611"/>
      <c r="S15" s="607">
        <f>IFERROR(S14/S$3,)</f>
        <v>8.5595221428904755E-3</v>
      </c>
      <c r="T15" s="608"/>
      <c r="U15" s="609"/>
      <c r="V15" s="610">
        <f>IFERROR(V14/V$3,)</f>
        <v>1.2694747142115832E-2</v>
      </c>
      <c r="W15" s="608"/>
      <c r="X15" s="609"/>
      <c r="Y15" s="610">
        <f>IFERROR(Y14/Y$3,)</f>
        <v>8.7213759967286857E-3</v>
      </c>
      <c r="Z15" s="608"/>
      <c r="AA15" s="609"/>
      <c r="AB15" s="610">
        <f>IFERROR(AB14/AB$3,)</f>
        <v>9.5973866870849023E-3</v>
      </c>
      <c r="AC15" s="608"/>
      <c r="AD15" s="611"/>
      <c r="AE15" s="607">
        <f>IFERROR(AE14/AE$3,)</f>
        <v>9.9342870544090068E-3</v>
      </c>
      <c r="AF15" s="608"/>
      <c r="AG15" s="609"/>
      <c r="AH15" s="610">
        <f>IFERROR(AH14/AH$3,)</f>
        <v>7.9351644625296706E-3</v>
      </c>
      <c r="AI15" s="608"/>
      <c r="AJ15" s="609"/>
      <c r="AK15" s="610">
        <f>IFERROR(AK14/AK$3,)</f>
        <v>1.0113259216872394E-2</v>
      </c>
      <c r="AL15" s="608"/>
      <c r="AM15" s="609"/>
      <c r="AN15" s="610">
        <f>IFERROR(AN14/AN$3,)</f>
        <v>1.0411295418641392E-2</v>
      </c>
      <c r="AO15" s="608"/>
      <c r="AP15" s="611"/>
      <c r="AQ15" s="607">
        <f>IFERROR(AQ14/AQ$3,)</f>
        <v>1.0514019880221243E-2</v>
      </c>
      <c r="AR15" s="608"/>
      <c r="AS15" s="609"/>
      <c r="AT15" s="610">
        <f>IFERROR(AT14/AT$3,)</f>
        <v>1.1496165227660735E-2</v>
      </c>
      <c r="AU15" s="608"/>
      <c r="AV15" s="609"/>
      <c r="AW15" s="610">
        <f>IFERROR(AW14/AW$3,)</f>
        <v>8.4021657163296636E-3</v>
      </c>
      <c r="AX15" s="608"/>
      <c r="AY15" s="609"/>
      <c r="AZ15" s="610">
        <f>IFERROR(AZ14/AZ$3,)</f>
        <v>9.955250137764193E-3</v>
      </c>
      <c r="BA15" s="608"/>
      <c r="BB15" s="611"/>
      <c r="BC15" s="607">
        <f>IFERROR(BC14/BC$3,)</f>
        <v>1.1215671627238672E-2</v>
      </c>
      <c r="BD15" s="608"/>
      <c r="BE15" s="609"/>
      <c r="BF15" s="610">
        <f>IFERROR(BF14/BF$3,)</f>
        <v>1.022943025839906E-2</v>
      </c>
      <c r="BG15" s="608"/>
      <c r="BH15" s="609"/>
      <c r="BI15" s="610">
        <f>IFERROR(BI14/BI$3,)</f>
        <v>1.0731767296770715E-2</v>
      </c>
      <c r="BJ15" s="608"/>
      <c r="BK15" s="609"/>
      <c r="BL15" s="610">
        <f>IFERROR(BL14/BL$3,)</f>
        <v>1.1659993617700244E-2</v>
      </c>
      <c r="BM15" s="608"/>
      <c r="BN15" s="611"/>
      <c r="BO15" s="607">
        <f>IFERROR(BO14/BO$3,)</f>
        <v>1.1353711790393014E-2</v>
      </c>
      <c r="BP15" s="608"/>
      <c r="BQ15" s="609"/>
      <c r="BR15" s="612"/>
      <c r="BS15" s="612"/>
      <c r="BT15" s="612"/>
      <c r="BU15" s="612"/>
      <c r="BV15" s="612"/>
      <c r="BW15" s="612"/>
      <c r="BX15" s="612"/>
      <c r="BY15" s="612"/>
    </row>
    <row r="16" spans="1:77" s="33" customFormat="1" ht="16.25" customHeight="1">
      <c r="A16" s="595" t="s">
        <v>99</v>
      </c>
      <c r="B16" s="596" t="s">
        <v>122</v>
      </c>
      <c r="C16" s="597">
        <v>128.41</v>
      </c>
      <c r="D16" s="598">
        <v>183.68100000000001</v>
      </c>
      <c r="E16" s="598">
        <v>160.25899999999999</v>
      </c>
      <c r="F16" s="599">
        <v>191.71700000000001</v>
      </c>
      <c r="G16" s="600">
        <v>206.15600000000001</v>
      </c>
      <c r="H16" s="76">
        <f>G16/F16-1</f>
        <v>7.5314134896748763E-2</v>
      </c>
      <c r="I16" s="80">
        <f t="shared" si="0"/>
        <v>0.60545128884043309</v>
      </c>
      <c r="J16" s="601">
        <v>237.94</v>
      </c>
      <c r="K16" s="76">
        <f>J16/G16-1</f>
        <v>0.15417450862453674</v>
      </c>
      <c r="L16" s="80">
        <f t="shared" si="1"/>
        <v>0.29539799979311954</v>
      </c>
      <c r="M16" s="601">
        <v>239.29900000000001</v>
      </c>
      <c r="N16" s="76">
        <f>M16/J16-1</f>
        <v>5.7115239135916429E-3</v>
      </c>
      <c r="O16" s="80">
        <f t="shared" si="2"/>
        <v>0.49320162986166172</v>
      </c>
      <c r="P16" s="601">
        <v>226.608</v>
      </c>
      <c r="Q16" s="76">
        <f>P16/M16-1</f>
        <v>-5.3034070347138917E-2</v>
      </c>
      <c r="R16" s="100">
        <f t="shared" si="3"/>
        <v>0.18199220726383158</v>
      </c>
      <c r="S16" s="600">
        <v>213.88800000000001</v>
      </c>
      <c r="T16" s="76">
        <f>S16/P16-1</f>
        <v>-5.6132175386570671E-2</v>
      </c>
      <c r="U16" s="80">
        <f t="shared" si="4"/>
        <v>3.7505578299928288E-2</v>
      </c>
      <c r="V16" s="601">
        <v>192.56800000000001</v>
      </c>
      <c r="W16" s="76">
        <f>V16/S16-1</f>
        <v>-9.9678336325553563E-2</v>
      </c>
      <c r="X16" s="80">
        <f t="shared" si="5"/>
        <v>-0.19068672774649065</v>
      </c>
      <c r="Y16" s="601">
        <v>232.35499999999999</v>
      </c>
      <c r="Z16" s="76">
        <f>Y16/V16-1</f>
        <v>0.20661272901001193</v>
      </c>
      <c r="AA16" s="80">
        <f t="shared" si="6"/>
        <v>-2.9018090338864821E-2</v>
      </c>
      <c r="AB16" s="601">
        <v>202.01599999999999</v>
      </c>
      <c r="AC16" s="76">
        <f>AB16/Y16-1</f>
        <v>-0.13057175442749236</v>
      </c>
      <c r="AD16" s="100">
        <f t="shared" si="7"/>
        <v>-0.10852220574736993</v>
      </c>
      <c r="AE16" s="600">
        <v>189.59700000000001</v>
      </c>
      <c r="AF16" s="76">
        <f>AE16/AB16-1</f>
        <v>-6.1475328686836583E-2</v>
      </c>
      <c r="AG16" s="80">
        <f t="shared" si="8"/>
        <v>-0.11356878366247758</v>
      </c>
      <c r="AH16" s="601">
        <v>313.35300000000001</v>
      </c>
      <c r="AI16" s="76">
        <f>AH16/AE16-1</f>
        <v>0.65273184702289599</v>
      </c>
      <c r="AJ16" s="80">
        <f t="shared" si="9"/>
        <v>0.6272329774417349</v>
      </c>
      <c r="AK16" s="601">
        <v>284.67500000000001</v>
      </c>
      <c r="AL16" s="76">
        <f>AK16/AH16-1</f>
        <v>-9.1519787587800328E-2</v>
      </c>
      <c r="AM16" s="80">
        <f t="shared" si="10"/>
        <v>0.22517268834326787</v>
      </c>
      <c r="AN16" s="601">
        <v>296.822</v>
      </c>
      <c r="AO16" s="76">
        <f>AN16/AK16-1</f>
        <v>4.2669711074031724E-2</v>
      </c>
      <c r="AP16" s="100">
        <f t="shared" si="11"/>
        <v>0.46929946142879775</v>
      </c>
      <c r="AQ16" s="600">
        <v>454.86599999999999</v>
      </c>
      <c r="AR16" s="76">
        <f>AQ16/AN16-1</f>
        <v>0.53245379385625058</v>
      </c>
      <c r="AS16" s="80">
        <f t="shared" si="12"/>
        <v>1.3991202392442919</v>
      </c>
      <c r="AT16" s="601">
        <v>266.88398600000005</v>
      </c>
      <c r="AU16" s="76">
        <f>AT16/AQ16-1</f>
        <v>-0.41326899350577961</v>
      </c>
      <c r="AV16" s="80">
        <f t="shared" si="13"/>
        <v>-0.14829605588585382</v>
      </c>
      <c r="AW16" s="601">
        <v>340.250542</v>
      </c>
      <c r="AX16" s="76">
        <f>AW16/AT16-1</f>
        <v>0.27490055547956316</v>
      </c>
      <c r="AY16" s="80">
        <f t="shared" si="14"/>
        <v>0.19522452621410369</v>
      </c>
      <c r="AZ16" s="601">
        <v>529.43000500000005</v>
      </c>
      <c r="BA16" s="76">
        <f>AZ16/AW16-1</f>
        <v>0.55600047508520967</v>
      </c>
      <c r="BB16" s="100">
        <f t="shared" si="15"/>
        <v>0.78366160527184658</v>
      </c>
      <c r="BC16" s="600">
        <v>233.44264999999999</v>
      </c>
      <c r="BD16" s="76">
        <f>BC16/AZ16-1</f>
        <v>-0.55906796404559667</v>
      </c>
      <c r="BE16" s="80">
        <f t="shared" si="16"/>
        <v>-0.48678808704101872</v>
      </c>
      <c r="BF16" s="601">
        <v>305.30155600000001</v>
      </c>
      <c r="BG16" s="76">
        <f>BF16/BC16-1</f>
        <v>0.30782252514696884</v>
      </c>
      <c r="BH16" s="80">
        <f t="shared" si="17"/>
        <v>0.14394857696707186</v>
      </c>
      <c r="BI16" s="601">
        <v>348.89246100000003</v>
      </c>
      <c r="BJ16" s="76">
        <f>BI16/BF16-1</f>
        <v>0.14277983240937053</v>
      </c>
      <c r="BK16" s="80">
        <f t="shared" si="18"/>
        <v>2.5398692825594482E-2</v>
      </c>
      <c r="BL16" s="601">
        <v>546.72299999999996</v>
      </c>
      <c r="BM16" s="76">
        <f>BL16/BI16-1</f>
        <v>0.56702440182563851</v>
      </c>
      <c r="BN16" s="100">
        <f t="shared" ref="BN16" si="52">IFERROR(BL16/AZ16-1,)</f>
        <v>3.2663420729242443E-2</v>
      </c>
      <c r="BO16" s="600">
        <v>279</v>
      </c>
      <c r="BP16" s="76">
        <f>BO16/BL16-1</f>
        <v>-0.48968673350124281</v>
      </c>
      <c r="BQ16" s="80">
        <f t="shared" ref="BQ16" si="53">IFERROR(BO16/BC16-1,)</f>
        <v>0.19515435589854735</v>
      </c>
    </row>
    <row r="17" spans="1:77" s="613" customFormat="1" ht="16.25" customHeight="1">
      <c r="A17" s="602" t="s">
        <v>316</v>
      </c>
      <c r="B17" s="603" t="s">
        <v>164</v>
      </c>
      <c r="C17" s="604">
        <f>IFERROR(C16/C$3,)</f>
        <v>1.3063072227873855E-2</v>
      </c>
      <c r="D17" s="605">
        <f t="shared" ref="D17" si="54">IFERROR(D16/D$3,)</f>
        <v>1.6028010471204189E-2</v>
      </c>
      <c r="E17" s="605">
        <f t="shared" ref="E17" si="55">IFERROR(E16/E$3,)</f>
        <v>1.3803531438415157E-2</v>
      </c>
      <c r="F17" s="606">
        <f t="shared" ref="F17" si="56">IFERROR(F16/F$3,)</f>
        <v>1.3147510629543273E-2</v>
      </c>
      <c r="G17" s="607">
        <f t="shared" ref="G17" si="57">IFERROR(G16/G$3,)</f>
        <v>1.2731180139566478E-2</v>
      </c>
      <c r="H17" s="608"/>
      <c r="I17" s="609"/>
      <c r="J17" s="610">
        <f>IFERROR(J16/J$3,)</f>
        <v>1.1035666249246324E-2</v>
      </c>
      <c r="K17" s="608"/>
      <c r="L17" s="609"/>
      <c r="M17" s="610">
        <f>IFERROR(M16/M$3,)</f>
        <v>1.1363550116766813E-2</v>
      </c>
      <c r="N17" s="608"/>
      <c r="O17" s="609"/>
      <c r="P17" s="610">
        <f>IFERROR(P16/P$3,)</f>
        <v>1.0152447928372436E-2</v>
      </c>
      <c r="Q17" s="608"/>
      <c r="R17" s="611"/>
      <c r="S17" s="607">
        <f>IFERROR(S16/S$3,)</f>
        <v>9.9812403751924957E-3</v>
      </c>
      <c r="T17" s="608"/>
      <c r="U17" s="609"/>
      <c r="V17" s="610">
        <f>IFERROR(V16/V$3,)</f>
        <v>1.3198512388984666E-2</v>
      </c>
      <c r="W17" s="608"/>
      <c r="X17" s="609"/>
      <c r="Y17" s="610">
        <f>IFERROR(Y16/Y$3,)</f>
        <v>1.1876661214475568E-2</v>
      </c>
      <c r="Z17" s="608"/>
      <c r="AA17" s="609"/>
      <c r="AB17" s="610">
        <f>IFERROR(AB16/AB$3,)</f>
        <v>9.6760824511193805E-3</v>
      </c>
      <c r="AC17" s="608"/>
      <c r="AD17" s="611"/>
      <c r="AE17" s="607">
        <f>IFERROR(AE16/AE$3,)</f>
        <v>8.8929174484052541E-3</v>
      </c>
      <c r="AF17" s="608"/>
      <c r="AG17" s="609"/>
      <c r="AH17" s="610">
        <f>IFERROR(AH16/AH$3,)</f>
        <v>1.0625737538148524E-2</v>
      </c>
      <c r="AI17" s="608"/>
      <c r="AJ17" s="609"/>
      <c r="AK17" s="610">
        <f>IFERROR(AK16/AK$3,)</f>
        <v>1.1635535028202405E-2</v>
      </c>
      <c r="AL17" s="608"/>
      <c r="AM17" s="609"/>
      <c r="AN17" s="610">
        <f>IFERROR(AN16/AN$3,)</f>
        <v>1.1722827804107428E-2</v>
      </c>
      <c r="AO17" s="608"/>
      <c r="AP17" s="611"/>
      <c r="AQ17" s="607">
        <f>IFERROR(AQ16/AQ$3,)</f>
        <v>1.2855895245874303E-2</v>
      </c>
      <c r="AR17" s="608"/>
      <c r="AS17" s="609"/>
      <c r="AT17" s="610">
        <f>IFERROR(AT16/AT$3,)</f>
        <v>8.1654352814475341E-3</v>
      </c>
      <c r="AU17" s="608"/>
      <c r="AV17" s="609"/>
      <c r="AW17" s="610">
        <f>IFERROR(AW16/AW$3,)</f>
        <v>1.0227285603070735E-2</v>
      </c>
      <c r="AX17" s="608"/>
      <c r="AY17" s="609"/>
      <c r="AZ17" s="610">
        <f>IFERROR(AZ16/AZ$3,)</f>
        <v>1.3082779723087799E-2</v>
      </c>
      <c r="BA17" s="608"/>
      <c r="BB17" s="611"/>
      <c r="BC17" s="607">
        <f>IFERROR(BC16/BC$3,)</f>
        <v>5.9897021090983731E-3</v>
      </c>
      <c r="BD17" s="608"/>
      <c r="BE17" s="609"/>
      <c r="BF17" s="610">
        <f>IFERROR(BF16/BF$3,)</f>
        <v>6.6517398579458804E-3</v>
      </c>
      <c r="BG17" s="608"/>
      <c r="BH17" s="609"/>
      <c r="BI17" s="610">
        <f>IFERROR(BI16/BI$3,)</f>
        <v>7.2315313393856492E-3</v>
      </c>
      <c r="BJ17" s="608"/>
      <c r="BK17" s="609"/>
      <c r="BL17" s="610">
        <f>IFERROR(BL16/BL$3,)</f>
        <v>1.1631166897138601E-2</v>
      </c>
      <c r="BM17" s="608"/>
      <c r="BN17" s="611"/>
      <c r="BO17" s="607">
        <f>IFERROR(BO16/BO$3,)</f>
        <v>5.5379118697895992E-3</v>
      </c>
      <c r="BP17" s="608"/>
      <c r="BQ17" s="609"/>
      <c r="BR17" s="612"/>
      <c r="BS17" s="612"/>
      <c r="BT17" s="612"/>
      <c r="BU17" s="612"/>
      <c r="BV17" s="612"/>
      <c r="BW17" s="612"/>
      <c r="BX17" s="612"/>
      <c r="BY17" s="612"/>
    </row>
    <row r="18" spans="1:77" s="34" customFormat="1" ht="16.25" customHeight="1">
      <c r="A18" s="595" t="s">
        <v>306</v>
      </c>
      <c r="B18" s="596" t="s">
        <v>111</v>
      </c>
      <c r="C18" s="597">
        <v>108.063</v>
      </c>
      <c r="D18" s="598">
        <v>102.682</v>
      </c>
      <c r="E18" s="598">
        <v>234.73400000000001</v>
      </c>
      <c r="F18" s="599">
        <v>262.32299999999998</v>
      </c>
      <c r="G18" s="600">
        <v>97.972999999999999</v>
      </c>
      <c r="H18" s="76">
        <f>G18/F18-1</f>
        <v>-0.6265176900233681</v>
      </c>
      <c r="I18" s="80">
        <f t="shared" si="0"/>
        <v>-9.3371459241368471E-2</v>
      </c>
      <c r="J18" s="601">
        <v>254.00299999999999</v>
      </c>
      <c r="K18" s="76">
        <f>J18/G18-1</f>
        <v>1.5925816296326536</v>
      </c>
      <c r="L18" s="80">
        <f t="shared" si="1"/>
        <v>1.4736857482324068</v>
      </c>
      <c r="M18" s="601">
        <v>184.12100000000001</v>
      </c>
      <c r="N18" s="76">
        <f>M18/J18-1</f>
        <v>-0.27512273477084903</v>
      </c>
      <c r="O18" s="80">
        <f t="shared" si="2"/>
        <v>-0.21561852991045183</v>
      </c>
      <c r="P18" s="601">
        <v>170.71</v>
      </c>
      <c r="Q18" s="76">
        <f>P18/M18-1</f>
        <v>-7.2837970682323006E-2</v>
      </c>
      <c r="R18" s="100">
        <f t="shared" si="3"/>
        <v>-0.34923739054524372</v>
      </c>
      <c r="S18" s="600">
        <v>92.710999999999999</v>
      </c>
      <c r="T18" s="76">
        <f>S18/P18-1</f>
        <v>-0.45690937847812085</v>
      </c>
      <c r="U18" s="80">
        <f t="shared" si="4"/>
        <v>-5.3708674838986226E-2</v>
      </c>
      <c r="V18" s="601">
        <v>76.430999999999997</v>
      </c>
      <c r="W18" s="76">
        <f>V18/S18-1</f>
        <v>-0.1755994434317395</v>
      </c>
      <c r="X18" s="80">
        <f t="shared" si="5"/>
        <v>-0.69909410518773396</v>
      </c>
      <c r="Y18" s="601">
        <v>168.619</v>
      </c>
      <c r="Z18" s="76">
        <f>Y18/V18-1</f>
        <v>1.206159804267902</v>
      </c>
      <c r="AA18" s="80">
        <f t="shared" si="6"/>
        <v>-8.4194632877292674E-2</v>
      </c>
      <c r="AB18" s="601">
        <v>199.49700000000001</v>
      </c>
      <c r="AC18" s="76">
        <f>AB18/Y18-1</f>
        <v>0.18312289836851137</v>
      </c>
      <c r="AD18" s="100">
        <f t="shared" si="7"/>
        <v>0.16863101165719652</v>
      </c>
      <c r="AE18" s="600">
        <v>42.658999999999999</v>
      </c>
      <c r="AF18" s="76">
        <f>AE18/AB18-1</f>
        <v>-0.78616721053449434</v>
      </c>
      <c r="AG18" s="80">
        <f t="shared" si="8"/>
        <v>-0.53987121269320792</v>
      </c>
      <c r="AH18" s="601">
        <v>194.42699999999999</v>
      </c>
      <c r="AI18" s="76">
        <f>AH18/AE18-1</f>
        <v>3.5577017745376125</v>
      </c>
      <c r="AJ18" s="80">
        <f t="shared" si="9"/>
        <v>1.5438238411115908</v>
      </c>
      <c r="AK18" s="601">
        <v>115.589</v>
      </c>
      <c r="AL18" s="76">
        <f>AK18/AH18-1</f>
        <v>-0.405488949580048</v>
      </c>
      <c r="AM18" s="80">
        <f t="shared" si="10"/>
        <v>-0.31449599392713756</v>
      </c>
      <c r="AN18" s="601">
        <v>160.589</v>
      </c>
      <c r="AO18" s="76">
        <f>AN18/AK18-1</f>
        <v>0.38931040150879404</v>
      </c>
      <c r="AP18" s="100">
        <f t="shared" si="11"/>
        <v>-0.19503050171180525</v>
      </c>
      <c r="AQ18" s="600">
        <v>203.87299999999999</v>
      </c>
      <c r="AR18" s="76">
        <f>AQ18/AN18-1</f>
        <v>0.26953278244462564</v>
      </c>
      <c r="AS18" s="80">
        <f t="shared" si="12"/>
        <v>3.7791321878149979</v>
      </c>
      <c r="AT18" s="601">
        <v>232.858046</v>
      </c>
      <c r="AU18" s="76">
        <f>AT18/AQ18-1</f>
        <v>0.14217206790501935</v>
      </c>
      <c r="AV18" s="80">
        <f t="shared" si="13"/>
        <v>0.19766311263353353</v>
      </c>
      <c r="AW18" s="601">
        <v>281.30319600000001</v>
      </c>
      <c r="AX18" s="76">
        <f>AW18/AT18-1</f>
        <v>0.20804584953014693</v>
      </c>
      <c r="AY18" s="80">
        <f t="shared" si="14"/>
        <v>1.4336502262326003</v>
      </c>
      <c r="AZ18" s="601">
        <v>441.71843100000001</v>
      </c>
      <c r="BA18" s="76">
        <f>AZ18/AW18-1</f>
        <v>0.57025742075109576</v>
      </c>
      <c r="BB18" s="100">
        <f t="shared" si="15"/>
        <v>1.7506144941434347</v>
      </c>
      <c r="BC18" s="600">
        <v>64.267548000000005</v>
      </c>
      <c r="BD18" s="76">
        <f>BC18/AZ18-1</f>
        <v>-0.85450562283646248</v>
      </c>
      <c r="BE18" s="80">
        <f t="shared" si="16"/>
        <v>-0.68476675185041658</v>
      </c>
      <c r="BF18" s="601">
        <v>318.97146299999997</v>
      </c>
      <c r="BG18" s="76">
        <f>BF18/BC18-1</f>
        <v>3.9631808420635553</v>
      </c>
      <c r="BH18" s="80">
        <f t="shared" si="17"/>
        <v>0.36981078592405603</v>
      </c>
      <c r="BI18" s="601">
        <v>294.51956199999995</v>
      </c>
      <c r="BJ18" s="76">
        <f>BI18/BF18-1</f>
        <v>-7.6658584971910249E-2</v>
      </c>
      <c r="BK18" s="80">
        <f t="shared" si="18"/>
        <v>4.6982637196912425E-2</v>
      </c>
      <c r="BL18" s="601">
        <v>368.28699999999998</v>
      </c>
      <c r="BM18" s="76">
        <f>BL18/BI18-1</f>
        <v>0.25046702330760651</v>
      </c>
      <c r="BN18" s="100">
        <f t="shared" ref="BN18" si="58">IFERROR(BL18/AZ18-1,)</f>
        <v>-0.16624036002699649</v>
      </c>
      <c r="BO18" s="600">
        <v>132</v>
      </c>
      <c r="BP18" s="76">
        <f>BO18/BL18-1</f>
        <v>-0.64158387344652401</v>
      </c>
      <c r="BQ18" s="80">
        <f t="shared" ref="BQ18" si="59">IFERROR(BO18/BC18-1,)</f>
        <v>1.0539137419712978</v>
      </c>
    </row>
    <row r="19" spans="1:77" s="614" customFormat="1" ht="16.25" customHeight="1">
      <c r="A19" s="602" t="s">
        <v>316</v>
      </c>
      <c r="B19" s="603" t="s">
        <v>164</v>
      </c>
      <c r="C19" s="604">
        <f>IFERROR(C18/C$3,)</f>
        <v>1.0993184130213631E-2</v>
      </c>
      <c r="D19" s="605">
        <f t="shared" ref="D19" si="60">IFERROR(D18/D$3,)</f>
        <v>8.9600349040139613E-3</v>
      </c>
      <c r="E19" s="605">
        <f t="shared" ref="E19" si="61">IFERROR(E18/E$3,)</f>
        <v>2.0218260120585703E-2</v>
      </c>
      <c r="F19" s="606">
        <f t="shared" ref="F19" si="62">IFERROR(F18/F$3,)</f>
        <v>1.7989507612124537E-2</v>
      </c>
      <c r="G19" s="607">
        <f t="shared" ref="G19" si="63">IFERROR(G18/G$3,)</f>
        <v>6.05033038967455E-3</v>
      </c>
      <c r="H19" s="608"/>
      <c r="I19" s="609"/>
      <c r="J19" s="610">
        <f>IFERROR(J18/J$3,)</f>
        <v>1.1780668800148416E-2</v>
      </c>
      <c r="K19" s="608"/>
      <c r="L19" s="609"/>
      <c r="M19" s="610">
        <f>IFERROR(M18/M$3,)</f>
        <v>8.7433219990439674E-3</v>
      </c>
      <c r="N19" s="608"/>
      <c r="O19" s="609"/>
      <c r="P19" s="610">
        <f>IFERROR(P18/P$3,)</f>
        <v>7.6481165089160967E-3</v>
      </c>
      <c r="Q19" s="608"/>
      <c r="R19" s="611"/>
      <c r="S19" s="607">
        <f>IFERROR(S18/S$3,)</f>
        <v>4.3264268047972371E-3</v>
      </c>
      <c r="T19" s="608"/>
      <c r="U19" s="609"/>
      <c r="V19" s="610">
        <f>IFERROR(V18/V$3,)</f>
        <v>5.238541712031526E-3</v>
      </c>
      <c r="W19" s="608"/>
      <c r="X19" s="609"/>
      <c r="Y19" s="610">
        <f>IFERROR(Y18/Y$3,)</f>
        <v>8.6188407278675119E-3</v>
      </c>
      <c r="Z19" s="608"/>
      <c r="AA19" s="609"/>
      <c r="AB19" s="610">
        <f>IFERROR(AB18/AB$3,)</f>
        <v>9.555428385627689E-3</v>
      </c>
      <c r="AC19" s="608"/>
      <c r="AD19" s="611"/>
      <c r="AE19" s="607">
        <f>IFERROR(AE18/AE$3,)</f>
        <v>2.000891181988743E-3</v>
      </c>
      <c r="AF19" s="608"/>
      <c r="AG19" s="609"/>
      <c r="AH19" s="610">
        <f>IFERROR(AH18/AH$3,)</f>
        <v>6.5929806714140372E-3</v>
      </c>
      <c r="AI19" s="608"/>
      <c r="AJ19" s="609"/>
      <c r="AK19" s="610">
        <f>IFERROR(AK18/AK$3,)</f>
        <v>4.7244747813291917E-3</v>
      </c>
      <c r="AL19" s="608"/>
      <c r="AM19" s="609"/>
      <c r="AN19" s="610">
        <f>IFERROR(AN18/AN$3,)</f>
        <v>6.3423775671406024E-3</v>
      </c>
      <c r="AO19" s="608"/>
      <c r="AP19" s="611"/>
      <c r="AQ19" s="607">
        <f>IFERROR(AQ18/AQ$3,)</f>
        <v>5.7620704371444155E-3</v>
      </c>
      <c r="AR19" s="608"/>
      <c r="AS19" s="609"/>
      <c r="AT19" s="610">
        <f>IFERROR(AT18/AT$3,)</f>
        <v>7.1243963823941553E-3</v>
      </c>
      <c r="AU19" s="608"/>
      <c r="AV19" s="609"/>
      <c r="AW19" s="610">
        <f>IFERROR(AW18/AW$3,)</f>
        <v>8.4554402459955085E-3</v>
      </c>
      <c r="AX19" s="608"/>
      <c r="AY19" s="609"/>
      <c r="AZ19" s="610">
        <f>IFERROR(AZ18/AZ$3,)</f>
        <v>1.0915333241078689E-2</v>
      </c>
      <c r="BA19" s="608"/>
      <c r="BB19" s="611"/>
      <c r="BC19" s="607">
        <f>IFERROR(BC18/BC$3,)</f>
        <v>1.6489851696002466E-3</v>
      </c>
      <c r="BD19" s="608"/>
      <c r="BE19" s="609"/>
      <c r="BF19" s="610">
        <f>IFERROR(BF18/BF$3,)</f>
        <v>6.9495721600069714E-3</v>
      </c>
      <c r="BG19" s="608"/>
      <c r="BH19" s="609"/>
      <c r="BI19" s="610">
        <f>IFERROR(BI18/BI$3,)</f>
        <v>6.1045384487833174E-3</v>
      </c>
      <c r="BJ19" s="608"/>
      <c r="BK19" s="609"/>
      <c r="BL19" s="610">
        <f>IFERROR(BL18/BL$3,)</f>
        <v>7.8350600999893619E-3</v>
      </c>
      <c r="BM19" s="608"/>
      <c r="BN19" s="611"/>
      <c r="BO19" s="607">
        <f>IFERROR(BO18/BO$3,)</f>
        <v>2.6200873362445414E-3</v>
      </c>
      <c r="BP19" s="608"/>
      <c r="BQ19" s="609"/>
    </row>
    <row r="20" spans="1:77" ht="16.25" customHeight="1">
      <c r="A20" s="615" t="s">
        <v>315</v>
      </c>
      <c r="B20" s="616" t="s">
        <v>129</v>
      </c>
      <c r="C20" s="617">
        <f>SUM(C22:C44)</f>
        <v>710.25800000000004</v>
      </c>
      <c r="D20" s="618">
        <f t="shared" ref="D20:G20" si="64">SUM(D22:D44)</f>
        <v>655.7940000000001</v>
      </c>
      <c r="E20" s="618">
        <f t="shared" si="64"/>
        <v>741.36099999999988</v>
      </c>
      <c r="F20" s="619">
        <f t="shared" si="64"/>
        <v>1006.3279999999997</v>
      </c>
      <c r="G20" s="620">
        <f t="shared" si="64"/>
        <v>834.44100000000003</v>
      </c>
      <c r="H20" s="43">
        <f>G20/F20-1</f>
        <v>-0.17080613875396466</v>
      </c>
      <c r="I20" s="56">
        <f t="shared" ref="I20" si="65">IFERROR(G20/C20-1,)</f>
        <v>0.17484209963140152</v>
      </c>
      <c r="J20" s="36">
        <f t="shared" ref="J20" si="66">SUM(J22:J44)</f>
        <v>1002.981</v>
      </c>
      <c r="K20" s="43">
        <f>J20/G20-1</f>
        <v>0.20197952881030523</v>
      </c>
      <c r="L20" s="56">
        <f t="shared" ref="L20" si="67">IFERROR(J20/D20-1,)</f>
        <v>0.52941472474588025</v>
      </c>
      <c r="M20" s="36">
        <f t="shared" ref="M20" si="68">SUM(M22:M44)</f>
        <v>930.84899999999993</v>
      </c>
      <c r="N20" s="43">
        <f>M20/J20-1</f>
        <v>-7.1917613593876717E-2</v>
      </c>
      <c r="O20" s="56">
        <f t="shared" ref="O20" si="69">IFERROR(M20/E20-1,)</f>
        <v>0.25559477771288219</v>
      </c>
      <c r="P20" s="36">
        <f t="shared" ref="P20" si="70">SUM(P22:P44)</f>
        <v>688.81000000000006</v>
      </c>
      <c r="Q20" s="43">
        <f>P20/M20-1</f>
        <v>-0.26001961650063532</v>
      </c>
      <c r="R20" s="61">
        <f t="shared" ref="R20" si="71">IFERROR(P20/F20-1,)</f>
        <v>-0.31552138070291169</v>
      </c>
      <c r="S20" s="620">
        <f t="shared" ref="S20" si="72">SUM(S22:S44)</f>
        <v>714.80399999999997</v>
      </c>
      <c r="T20" s="43">
        <f>S20/P20-1</f>
        <v>3.773754736429491E-2</v>
      </c>
      <c r="U20" s="56">
        <f t="shared" ref="U20" si="73">IFERROR(S20/G20-1,)</f>
        <v>-0.14337382750847583</v>
      </c>
      <c r="V20" s="36">
        <f t="shared" ref="V20" si="74">SUM(V22:V44)</f>
        <v>525.9670000000001</v>
      </c>
      <c r="W20" s="43">
        <f>V20/S20-1</f>
        <v>-0.26418011091152238</v>
      </c>
      <c r="X20" s="56">
        <f t="shared" ref="X20" si="75">IFERROR(V20/J20-1,)</f>
        <v>-0.47559624758594621</v>
      </c>
      <c r="Y20" s="36">
        <f t="shared" ref="Y20" si="76">SUM(Y22:Y44)</f>
        <v>559.69899999999996</v>
      </c>
      <c r="Z20" s="43">
        <f>Y20/V20-1</f>
        <v>6.4133301138664223E-2</v>
      </c>
      <c r="AA20" s="56">
        <f t="shared" ref="AA20" si="77">IFERROR(Y20/M20-1,)</f>
        <v>-0.3987220268808368</v>
      </c>
      <c r="AB20" s="36">
        <f t="shared" ref="AB20" si="78">SUM(AB22:AB44)</f>
        <v>358.28199999999993</v>
      </c>
      <c r="AC20" s="43">
        <f>AB20/Y20-1</f>
        <v>-0.35986664260611512</v>
      </c>
      <c r="AD20" s="61">
        <f t="shared" ref="AD20" si="79">IFERROR(AB20/P20-1,)</f>
        <v>-0.47985366066114044</v>
      </c>
      <c r="AE20" s="620">
        <f t="shared" ref="AE20" si="80">SUM(AE22:AE44)</f>
        <v>749.36400000000003</v>
      </c>
      <c r="AF20" s="43">
        <f>AE20/AB20-1</f>
        <v>1.0915479985039722</v>
      </c>
      <c r="AG20" s="56">
        <f t="shared" ref="AG20" si="81">IFERROR(AE20/S20-1,)</f>
        <v>4.8348918025081122E-2</v>
      </c>
      <c r="AH20" s="36">
        <f t="shared" ref="AH20" si="82">SUM(AH22:AH44)</f>
        <v>588.02800000000002</v>
      </c>
      <c r="AI20" s="43">
        <f>AH20/AE20-1</f>
        <v>-0.21529723872510553</v>
      </c>
      <c r="AJ20" s="56">
        <f t="shared" ref="AJ20" si="83">IFERROR(AH20/V20-1,)</f>
        <v>0.11799409468654853</v>
      </c>
      <c r="AK20" s="36">
        <f t="shared" ref="AK20" si="84">SUM(AK22:AK44)</f>
        <v>489.88200000000001</v>
      </c>
      <c r="AL20" s="43">
        <f>AK20/AH20-1</f>
        <v>-0.16690701803315489</v>
      </c>
      <c r="AM20" s="56">
        <f t="shared" ref="AM20" si="85">IFERROR(AK20/Y20-1,)</f>
        <v>-0.12474026217663414</v>
      </c>
      <c r="AN20" s="36">
        <f t="shared" ref="AN20" si="86">SUM(AN22:AN44)</f>
        <v>725.49900000000002</v>
      </c>
      <c r="AO20" s="43">
        <f>AN20/AK20-1</f>
        <v>0.48096684507697773</v>
      </c>
      <c r="AP20" s="61">
        <f t="shared" ref="AP20" si="87">IFERROR(AN20/AB20-1,)</f>
        <v>1.0249384562997865</v>
      </c>
      <c r="AQ20" s="620">
        <f t="shared" ref="AQ20" si="88">SUM(AQ22:AQ44)</f>
        <v>944.654</v>
      </c>
      <c r="AR20" s="43">
        <f>AQ20/AN20-1</f>
        <v>0.30207484779441462</v>
      </c>
      <c r="AS20" s="56">
        <f t="shared" ref="AS20" si="89">IFERROR(AQ20/AE20-1,)</f>
        <v>0.26060766196401208</v>
      </c>
      <c r="AT20" s="36">
        <f t="shared" ref="AT20" si="90">SUM(AT22:AT44)</f>
        <v>690.07143799999994</v>
      </c>
      <c r="AU20" s="43">
        <f>AT20/AQ20-1</f>
        <v>-0.26949820992659757</v>
      </c>
      <c r="AV20" s="56">
        <f t="shared" ref="AV20" si="91">IFERROR(AT20/AH20-1,)</f>
        <v>0.17353499833341246</v>
      </c>
      <c r="AW20" s="36">
        <f t="shared" ref="AW20" si="92">SUM(AW22:AW44)</f>
        <v>1010.481119</v>
      </c>
      <c r="AX20" s="43">
        <f>AW20/AT20-1</f>
        <v>0.46431378456791039</v>
      </c>
      <c r="AY20" s="56">
        <f t="shared" ref="AY20" si="93">IFERROR(AW20/AK20-1,)</f>
        <v>1.0627030978888796</v>
      </c>
      <c r="AZ20" s="36">
        <f t="shared" ref="AZ20" si="94">SUM(AZ22:AZ44)</f>
        <v>1594.6785620000001</v>
      </c>
      <c r="BA20" s="43">
        <f>AZ20/AW20-1</f>
        <v>0.5781379107589244</v>
      </c>
      <c r="BB20" s="61">
        <f t="shared" ref="BB20" si="95">IFERROR(AZ20/AN20-1,)</f>
        <v>1.1980437767660606</v>
      </c>
      <c r="BC20" s="620">
        <f t="shared" ref="BC20" si="96">SUM(BC22:BC44)</f>
        <v>1603.0965390000003</v>
      </c>
      <c r="BD20" s="43">
        <f>BC20/AZ20-1</f>
        <v>5.2787923538915038E-3</v>
      </c>
      <c r="BE20" s="56">
        <f t="shared" ref="BE20" si="97">IFERROR(BC20/AQ20-1,)</f>
        <v>0.69701979666629299</v>
      </c>
      <c r="BF20" s="36">
        <f t="shared" ref="BF20" si="98">SUM(BF22:BF44)</f>
        <v>1866.6309279999998</v>
      </c>
      <c r="BG20" s="43">
        <f>BF20/BC20-1</f>
        <v>0.16439084146759519</v>
      </c>
      <c r="BH20" s="56">
        <f t="shared" ref="BH20" si="99">IFERROR(BF20/AT20-1,)</f>
        <v>1.7049821586732588</v>
      </c>
      <c r="BI20" s="36">
        <f t="shared" ref="BI20" si="100">SUM(BI22:BI44)</f>
        <v>1980.1040279999997</v>
      </c>
      <c r="BJ20" s="43">
        <f>BI20/BF20-1</f>
        <v>6.0790324588471556E-2</v>
      </c>
      <c r="BK20" s="56">
        <f t="shared" ref="BK20" si="101">IFERROR(BI20/AW20-1,)</f>
        <v>0.95956558788507129</v>
      </c>
      <c r="BL20" s="36">
        <f>SUM(BL22:BL44)</f>
        <v>2327.6329999999998</v>
      </c>
      <c r="BM20" s="43">
        <f>BL20/BI20-1</f>
        <v>0.17551046161499961</v>
      </c>
      <c r="BN20" s="61">
        <f t="shared" ref="BN20" si="102">IFERROR(BL20/AZ20-1,)</f>
        <v>0.45962519059687446</v>
      </c>
      <c r="BO20" s="620">
        <f t="shared" ref="BO20" si="103">SUM(BO22:BO44)</f>
        <v>2438.1</v>
      </c>
      <c r="BP20" s="43">
        <f>BO20/BL20-1</f>
        <v>4.7458942195784282E-2</v>
      </c>
      <c r="BQ20" s="56">
        <f t="shared" ref="BQ20" si="104">IFERROR(BO20/BC20-1,)</f>
        <v>0.52086910593723101</v>
      </c>
    </row>
    <row r="21" spans="1:77" s="613" customFormat="1" ht="16.25" customHeight="1">
      <c r="A21" s="621" t="s">
        <v>316</v>
      </c>
      <c r="B21" s="622" t="s">
        <v>164</v>
      </c>
      <c r="C21" s="623">
        <f>IFERROR(C20/C$3,)</f>
        <v>7.2254120040691761E-2</v>
      </c>
      <c r="D21" s="624">
        <f t="shared" ref="D21" si="105">IFERROR(D20/D$3,)</f>
        <v>5.7224607329842941E-2</v>
      </c>
      <c r="E21" s="624">
        <f t="shared" ref="E21" si="106">IFERROR(E20/E$3,)</f>
        <v>6.3855383290267007E-2</v>
      </c>
      <c r="F21" s="625">
        <f t="shared" ref="F21" si="107">IFERROR(F20/F$3,)</f>
        <v>6.9011658208750493E-2</v>
      </c>
      <c r="G21" s="626">
        <f t="shared" ref="G21" si="108">IFERROR(G20/G$3,)</f>
        <v>5.1530970172296665E-2</v>
      </c>
      <c r="H21" s="627"/>
      <c r="I21" s="628"/>
      <c r="J21" s="614">
        <f>IFERROR(J20/J$3,)</f>
        <v>4.6518296925003477E-2</v>
      </c>
      <c r="K21" s="627"/>
      <c r="L21" s="628"/>
      <c r="M21" s="614">
        <f>IFERROR(M20/M$3,)</f>
        <v>4.4203065046833752E-2</v>
      </c>
      <c r="N21" s="627"/>
      <c r="O21" s="628"/>
      <c r="P21" s="614">
        <f>IFERROR(P20/P$3,)</f>
        <v>3.0859932824711479E-2</v>
      </c>
      <c r="Q21" s="627"/>
      <c r="R21" s="629"/>
      <c r="S21" s="626">
        <f>IFERROR(S20/S$3,)</f>
        <v>3.3356852862942737E-2</v>
      </c>
      <c r="T21" s="627"/>
      <c r="U21" s="628"/>
      <c r="V21" s="614">
        <f>IFERROR(V20/V$3,)</f>
        <v>3.6049509605423011E-2</v>
      </c>
      <c r="W21" s="627"/>
      <c r="X21" s="628"/>
      <c r="Y21" s="614">
        <f>IFERROR(Y20/Y$3,)</f>
        <v>2.8608617869556326E-2</v>
      </c>
      <c r="Z21" s="627"/>
      <c r="AA21" s="628"/>
      <c r="AB21" s="614">
        <f>IFERROR(AB20/AB$3,)</f>
        <v>1.7160849500791785E-2</v>
      </c>
      <c r="AC21" s="627"/>
      <c r="AD21" s="629"/>
      <c r="AE21" s="626">
        <f>IFERROR(AE20/AE$3,)</f>
        <v>3.5148405253283305E-2</v>
      </c>
      <c r="AF21" s="627"/>
      <c r="AG21" s="628"/>
      <c r="AH21" s="614">
        <f>IFERROR(AH20/AH$3,)</f>
        <v>1.9939911834520173E-2</v>
      </c>
      <c r="AI21" s="627"/>
      <c r="AJ21" s="628"/>
      <c r="AK21" s="614">
        <f>IFERROR(AK20/AK$3,)</f>
        <v>2.0022970653151312E-2</v>
      </c>
      <c r="AL21" s="627"/>
      <c r="AM21" s="628"/>
      <c r="AN21" s="614">
        <f>IFERROR(AN20/AN$3,)</f>
        <v>2.8653199052132712E-2</v>
      </c>
      <c r="AO21" s="627"/>
      <c r="AP21" s="629"/>
      <c r="AQ21" s="626">
        <f>IFERROR(AQ20/AQ$3,)</f>
        <v>2.6698792320367194E-2</v>
      </c>
      <c r="AR21" s="627"/>
      <c r="AS21" s="628"/>
      <c r="AT21" s="614">
        <f>IFERROR(AT20/AT$3,)</f>
        <v>2.1113045226192152E-2</v>
      </c>
      <c r="AU21" s="627"/>
      <c r="AV21" s="628"/>
      <c r="AW21" s="614">
        <f>IFERROR(AW20/AW$3,)</f>
        <v>3.037314485901247E-2</v>
      </c>
      <c r="AX21" s="627"/>
      <c r="AY21" s="628"/>
      <c r="AZ21" s="614">
        <f>IFERROR(AZ20/AZ$3,)</f>
        <v>3.9406206974945457E-2</v>
      </c>
      <c r="BA21" s="627"/>
      <c r="BB21" s="629"/>
      <c r="BC21" s="626">
        <f>IFERROR(BC20/BC$3,)</f>
        <v>4.1132461102273317E-2</v>
      </c>
      <c r="BD21" s="627"/>
      <c r="BE21" s="628"/>
      <c r="BF21" s="614">
        <f>IFERROR(BF20/BF$3,)</f>
        <v>4.0669112553923914E-2</v>
      </c>
      <c r="BG21" s="627"/>
      <c r="BH21" s="628"/>
      <c r="BI21" s="614">
        <f>IFERROR(BI20/BI$3,)</f>
        <v>4.1041827882104212E-2</v>
      </c>
      <c r="BJ21" s="627"/>
      <c r="BK21" s="628"/>
      <c r="BL21" s="614">
        <f>IFERROR(BL20/BL$3,)</f>
        <v>4.9518838421444521E-2</v>
      </c>
      <c r="BM21" s="627"/>
      <c r="BN21" s="629"/>
      <c r="BO21" s="626">
        <f>IFERROR(BO20/BO$3,)</f>
        <v>4.8394204049225883E-2</v>
      </c>
      <c r="BP21" s="627"/>
      <c r="BQ21" s="628"/>
      <c r="BR21" s="612"/>
      <c r="BS21" s="612"/>
      <c r="BT21" s="612"/>
      <c r="BU21" s="612"/>
      <c r="BV21" s="612"/>
      <c r="BW21" s="612"/>
      <c r="BX21" s="612"/>
      <c r="BY21" s="612"/>
    </row>
    <row r="22" spans="1:77" ht="16.25" customHeight="1" outlineLevel="1">
      <c r="A22" s="615" t="s">
        <v>98</v>
      </c>
      <c r="B22" s="616" t="s">
        <v>274</v>
      </c>
      <c r="C22" s="617">
        <v>92.655000000000001</v>
      </c>
      <c r="D22" s="618">
        <v>92.528000000000006</v>
      </c>
      <c r="E22" s="618">
        <v>101.895</v>
      </c>
      <c r="F22" s="619">
        <v>107.491</v>
      </c>
      <c r="G22" s="620">
        <v>121.11799999999999</v>
      </c>
      <c r="H22" s="43">
        <f>G22/F22-1</f>
        <v>0.12677340428500994</v>
      </c>
      <c r="I22" s="56">
        <f t="shared" si="0"/>
        <v>0.30719335168096706</v>
      </c>
      <c r="J22" s="36">
        <v>123.68899999999999</v>
      </c>
      <c r="K22" s="43">
        <f>J22/G22-1</f>
        <v>2.1227232946382957E-2</v>
      </c>
      <c r="L22" s="56">
        <f t="shared" si="1"/>
        <v>0.33677373335638916</v>
      </c>
      <c r="M22" s="36">
        <v>132.649</v>
      </c>
      <c r="N22" s="43">
        <f t="shared" ref="N22:N38" si="109">M22/J22-1</f>
        <v>7.2439748077840482E-2</v>
      </c>
      <c r="O22" s="56">
        <f t="shared" si="2"/>
        <v>0.30182050149663886</v>
      </c>
      <c r="P22" s="36">
        <v>104.026</v>
      </c>
      <c r="Q22" s="43">
        <f t="shared" ref="Q22:Q38" si="110">P22/M22-1</f>
        <v>-0.21577999080279542</v>
      </c>
      <c r="R22" s="61">
        <f t="shared" si="3"/>
        <v>-3.2235256905229326E-2</v>
      </c>
      <c r="S22" s="620">
        <v>133.63200000000001</v>
      </c>
      <c r="T22" s="43">
        <f>S22/P22-1</f>
        <v>0.28460192644146676</v>
      </c>
      <c r="U22" s="56">
        <f t="shared" si="4"/>
        <v>0.10332072854571583</v>
      </c>
      <c r="V22" s="36">
        <v>122.798</v>
      </c>
      <c r="W22" s="43">
        <f>V22/S22-1</f>
        <v>-8.1073395593869724E-2</v>
      </c>
      <c r="X22" s="56">
        <f t="shared" si="5"/>
        <v>-7.2035508412227056E-3</v>
      </c>
      <c r="Y22" s="36">
        <v>128.19900000000001</v>
      </c>
      <c r="Z22" s="43">
        <f>Y22/V22-1</f>
        <v>4.3982801022818041E-2</v>
      </c>
      <c r="AA22" s="56">
        <f t="shared" si="6"/>
        <v>-3.3547180905999952E-2</v>
      </c>
      <c r="AB22" s="36">
        <v>121.991</v>
      </c>
      <c r="AC22" s="43">
        <f>AB22/Y22-1</f>
        <v>-4.8424714701362781E-2</v>
      </c>
      <c r="AD22" s="61">
        <f t="shared" si="7"/>
        <v>0.17269721031280638</v>
      </c>
      <c r="AE22" s="620">
        <v>138.61500000000001</v>
      </c>
      <c r="AF22" s="43">
        <f>AE22/AB22-1</f>
        <v>0.13627234796009557</v>
      </c>
      <c r="AG22" s="56">
        <f t="shared" si="8"/>
        <v>3.7288972701149392E-2</v>
      </c>
      <c r="AH22" s="36">
        <v>138.517</v>
      </c>
      <c r="AI22" s="43">
        <f>AH22/AE22-1</f>
        <v>-7.0699419254782736E-4</v>
      </c>
      <c r="AJ22" s="56">
        <f t="shared" si="9"/>
        <v>0.12800697079756995</v>
      </c>
      <c r="AK22" s="36">
        <v>149.74799999999999</v>
      </c>
      <c r="AL22" s="43">
        <f>AK22/AH22-1</f>
        <v>8.1080300612921041E-2</v>
      </c>
      <c r="AM22" s="56">
        <f t="shared" si="10"/>
        <v>0.16809023471321916</v>
      </c>
      <c r="AN22" s="36">
        <v>151.02699999999999</v>
      </c>
      <c r="AO22" s="43">
        <f>AN22/AK22-1</f>
        <v>8.5410155728289361E-3</v>
      </c>
      <c r="AP22" s="61">
        <f t="shared" si="11"/>
        <v>0.23801755867236096</v>
      </c>
      <c r="AQ22" s="620">
        <v>209.56200000000001</v>
      </c>
      <c r="AR22" s="43">
        <f>AQ22/AN22-1</f>
        <v>0.38757970429128585</v>
      </c>
      <c r="AS22" s="56">
        <f t="shared" si="12"/>
        <v>0.51182772427226486</v>
      </c>
      <c r="AT22" s="36">
        <v>142.01615899999999</v>
      </c>
      <c r="AU22" s="43">
        <f>AT22/AQ22-1</f>
        <v>-0.32231912751357605</v>
      </c>
      <c r="AV22" s="56">
        <f t="shared" si="13"/>
        <v>2.5261585220586635E-2</v>
      </c>
      <c r="AW22" s="36">
        <v>197.85279399999999</v>
      </c>
      <c r="AX22" s="43">
        <f>AW22/AT22-1</f>
        <v>0.39317099823830626</v>
      </c>
      <c r="AY22" s="56">
        <f t="shared" si="14"/>
        <v>0.32123830702246448</v>
      </c>
      <c r="AZ22" s="36">
        <v>238.08679599999999</v>
      </c>
      <c r="BA22" s="43">
        <f>AZ22/AW22-1</f>
        <v>0.20335321623004221</v>
      </c>
      <c r="BB22" s="61">
        <f t="shared" si="15"/>
        <v>0.57645186622259614</v>
      </c>
      <c r="BC22" s="620">
        <v>150.03006299999998</v>
      </c>
      <c r="BD22" s="43">
        <f>BC22/AZ22-1</f>
        <v>-0.36985139234684816</v>
      </c>
      <c r="BE22" s="56">
        <f t="shared" si="16"/>
        <v>-0.28407791966100737</v>
      </c>
      <c r="BF22" s="36">
        <v>232.56942699999999</v>
      </c>
      <c r="BG22" s="43">
        <f t="shared" ref="BG22:BG42" si="111">BF22/BC22-1</f>
        <v>0.55015216516972343</v>
      </c>
      <c r="BH22" s="56">
        <f t="shared" si="17"/>
        <v>0.637626511219755</v>
      </c>
      <c r="BI22" s="36">
        <v>181.35998499999999</v>
      </c>
      <c r="BJ22" s="43">
        <f t="shared" ref="BJ22:BJ42" si="112">BI22/BF22-1</f>
        <v>-0.22018991344034222</v>
      </c>
      <c r="BK22" s="56">
        <f t="shared" si="18"/>
        <v>-8.3358989613257606E-2</v>
      </c>
      <c r="BL22" s="36">
        <v>183.42</v>
      </c>
      <c r="BM22" s="43">
        <f>BL22/BI22-1</f>
        <v>1.1358707379690136E-2</v>
      </c>
      <c r="BN22" s="61">
        <f t="shared" ref="BN22:BN45" si="113">IFERROR(BL22/AZ22-1,)</f>
        <v>-0.22960868438920068</v>
      </c>
      <c r="BO22" s="620">
        <v>246</v>
      </c>
      <c r="BP22" s="43">
        <f>BO22/BL22-1</f>
        <v>0.34118416748446201</v>
      </c>
      <c r="BQ22" s="56">
        <f t="shared" ref="BQ22:BQ45" si="114">IFERROR(BO22/BC22-1,)</f>
        <v>0.63967137706260924</v>
      </c>
    </row>
    <row r="23" spans="1:77" ht="16.25" customHeight="1" outlineLevel="1">
      <c r="A23" s="615" t="s">
        <v>275</v>
      </c>
      <c r="B23" s="616" t="s">
        <v>121</v>
      </c>
      <c r="C23" s="617">
        <v>21.449000000000002</v>
      </c>
      <c r="D23" s="618">
        <v>21.449000000000002</v>
      </c>
      <c r="E23" s="618">
        <v>21.449000000000002</v>
      </c>
      <c r="F23" s="619">
        <v>15.468</v>
      </c>
      <c r="G23" s="620">
        <v>3.5070000000000001</v>
      </c>
      <c r="H23" s="43">
        <v>0</v>
      </c>
      <c r="I23" s="56">
        <f t="shared" si="0"/>
        <v>-0.83649587393351665</v>
      </c>
      <c r="J23" s="36">
        <v>3.5070000000000001</v>
      </c>
      <c r="K23" s="43">
        <v>0</v>
      </c>
      <c r="L23" s="56">
        <f t="shared" si="1"/>
        <v>-0.83649587393351665</v>
      </c>
      <c r="M23" s="36">
        <v>1.169</v>
      </c>
      <c r="N23" s="43">
        <f t="shared" si="109"/>
        <v>-0.66666666666666674</v>
      </c>
      <c r="O23" s="56">
        <f t="shared" si="2"/>
        <v>-0.94549862464450563</v>
      </c>
      <c r="P23" s="36">
        <v>-1E-3</v>
      </c>
      <c r="Q23" s="43">
        <f t="shared" si="110"/>
        <v>-1.0008554319931566</v>
      </c>
      <c r="R23" s="61">
        <f t="shared" si="3"/>
        <v>-1.0000646495991725</v>
      </c>
      <c r="S23" s="620" t="s">
        <v>30</v>
      </c>
      <c r="T23" s="43" t="s">
        <v>30</v>
      </c>
      <c r="U23" s="56">
        <f t="shared" si="4"/>
        <v>0</v>
      </c>
      <c r="V23" s="36" t="s">
        <v>30</v>
      </c>
      <c r="W23" s="43" t="s">
        <v>30</v>
      </c>
      <c r="X23" s="56">
        <f t="shared" si="5"/>
        <v>0</v>
      </c>
      <c r="Y23" s="36" t="s">
        <v>30</v>
      </c>
      <c r="Z23" s="43" t="s">
        <v>30</v>
      </c>
      <c r="AA23" s="56">
        <f t="shared" si="6"/>
        <v>0</v>
      </c>
      <c r="AB23" s="36" t="s">
        <v>30</v>
      </c>
      <c r="AC23" s="43" t="s">
        <v>30</v>
      </c>
      <c r="AD23" s="61">
        <f t="shared" si="7"/>
        <v>0</v>
      </c>
      <c r="AE23" s="620" t="s">
        <v>30</v>
      </c>
      <c r="AF23" s="43" t="s">
        <v>30</v>
      </c>
      <c r="AG23" s="56">
        <f t="shared" si="8"/>
        <v>0</v>
      </c>
      <c r="AH23" s="36" t="s">
        <v>30</v>
      </c>
      <c r="AI23" s="43" t="s">
        <v>30</v>
      </c>
      <c r="AJ23" s="56">
        <f t="shared" si="9"/>
        <v>0</v>
      </c>
      <c r="AK23" s="36" t="s">
        <v>30</v>
      </c>
      <c r="AL23" s="43" t="s">
        <v>30</v>
      </c>
      <c r="AM23" s="56">
        <f t="shared" si="10"/>
        <v>0</v>
      </c>
      <c r="AN23" s="36" t="s">
        <v>30</v>
      </c>
      <c r="AO23" s="43" t="s">
        <v>30</v>
      </c>
      <c r="AP23" s="61">
        <f t="shared" si="11"/>
        <v>0</v>
      </c>
      <c r="AQ23" s="620" t="s">
        <v>30</v>
      </c>
      <c r="AR23" s="43" t="s">
        <v>30</v>
      </c>
      <c r="AS23" s="56">
        <f t="shared" si="12"/>
        <v>0</v>
      </c>
      <c r="AT23" s="36" t="s">
        <v>30</v>
      </c>
      <c r="AU23" s="43" t="s">
        <v>30</v>
      </c>
      <c r="AV23" s="56">
        <f t="shared" si="13"/>
        <v>0</v>
      </c>
      <c r="AW23" s="36" t="s">
        <v>30</v>
      </c>
      <c r="AX23" s="43" t="s">
        <v>30</v>
      </c>
      <c r="AY23" s="56">
        <f t="shared" si="14"/>
        <v>0</v>
      </c>
      <c r="AZ23" s="36" t="s">
        <v>30</v>
      </c>
      <c r="BA23" s="43" t="s">
        <v>30</v>
      </c>
      <c r="BB23" s="61">
        <f t="shared" si="15"/>
        <v>0</v>
      </c>
      <c r="BC23" s="620">
        <v>11.087277</v>
      </c>
      <c r="BD23" s="43" t="s">
        <v>30</v>
      </c>
      <c r="BE23" s="56">
        <f t="shared" si="16"/>
        <v>0</v>
      </c>
      <c r="BF23" s="36">
        <v>505.73928699999999</v>
      </c>
      <c r="BG23" s="43">
        <f t="shared" si="111"/>
        <v>44.614381872122429</v>
      </c>
      <c r="BH23" s="56">
        <f t="shared" si="17"/>
        <v>0</v>
      </c>
      <c r="BI23" s="36">
        <v>505.94600500000001</v>
      </c>
      <c r="BJ23" s="43">
        <f t="shared" si="112"/>
        <v>4.0874419945957641E-4</v>
      </c>
      <c r="BK23" s="56">
        <f t="shared" si="18"/>
        <v>0</v>
      </c>
      <c r="BL23" s="36">
        <v>505.94600000000003</v>
      </c>
      <c r="BM23" s="43" t="s">
        <v>30</v>
      </c>
      <c r="BN23" s="61">
        <f t="shared" si="113"/>
        <v>0</v>
      </c>
      <c r="BO23" s="620">
        <v>420</v>
      </c>
      <c r="BP23" s="43" t="s">
        <v>30</v>
      </c>
      <c r="BQ23" s="56">
        <f t="shared" si="114"/>
        <v>36.881257949990783</v>
      </c>
    </row>
    <row r="24" spans="1:77" ht="16.25" customHeight="1" outlineLevel="1">
      <c r="A24" s="615" t="s">
        <v>276</v>
      </c>
      <c r="B24" s="616" t="s">
        <v>277</v>
      </c>
      <c r="C24" s="617">
        <v>86.313000000000002</v>
      </c>
      <c r="D24" s="618">
        <v>121.852</v>
      </c>
      <c r="E24" s="618">
        <v>102.985</v>
      </c>
      <c r="F24" s="619">
        <v>121.78</v>
      </c>
      <c r="G24" s="620">
        <v>115.982</v>
      </c>
      <c r="H24" s="43">
        <f t="shared" ref="H24:H42" si="115">G24/F24-1</f>
        <v>-4.761044506487111E-2</v>
      </c>
      <c r="I24" s="56">
        <f t="shared" si="0"/>
        <v>0.34373732809657875</v>
      </c>
      <c r="J24" s="36">
        <v>111.672</v>
      </c>
      <c r="K24" s="43">
        <f t="shared" ref="K24:K38" si="116">J24/G24-1</f>
        <v>-3.7160938766360285E-2</v>
      </c>
      <c r="L24" s="56">
        <f t="shared" si="1"/>
        <v>-8.3543971375110826E-2</v>
      </c>
      <c r="M24" s="36">
        <v>70.001000000000005</v>
      </c>
      <c r="N24" s="43">
        <f t="shared" si="109"/>
        <v>-0.37315531198509921</v>
      </c>
      <c r="O24" s="56">
        <f t="shared" si="2"/>
        <v>-0.32027965237655964</v>
      </c>
      <c r="P24" s="36">
        <v>101.26</v>
      </c>
      <c r="Q24" s="43">
        <f t="shared" si="110"/>
        <v>0.44655076356052059</v>
      </c>
      <c r="R24" s="61">
        <f t="shared" si="3"/>
        <v>-0.16850057480702907</v>
      </c>
      <c r="S24" s="620">
        <v>45.539000000000001</v>
      </c>
      <c r="T24" s="43">
        <f t="shared" ref="T24:T42" si="117">S24/P24-1</f>
        <v>-0.55027651589966431</v>
      </c>
      <c r="U24" s="56">
        <f t="shared" si="4"/>
        <v>-0.60736148712731286</v>
      </c>
      <c r="V24" s="36">
        <v>-11.041</v>
      </c>
      <c r="W24" s="43">
        <f t="shared" ref="W24:W42" si="118">V24/S24-1</f>
        <v>-1.2424515250664265</v>
      </c>
      <c r="X24" s="56">
        <f t="shared" si="5"/>
        <v>-1.0988699047209685</v>
      </c>
      <c r="Y24" s="36">
        <v>-0.71899999999999997</v>
      </c>
      <c r="Z24" s="43">
        <f t="shared" ref="Z24:Z42" si="119">Y24/V24-1</f>
        <v>-0.9348790870392174</v>
      </c>
      <c r="AA24" s="56">
        <f t="shared" si="6"/>
        <v>-1.0102712818388309</v>
      </c>
      <c r="AB24" s="36">
        <v>5.2060000000000004</v>
      </c>
      <c r="AC24" s="43">
        <f t="shared" ref="AC24:AC42" si="120">AB24/Y24-1</f>
        <v>-8.2406119610570236</v>
      </c>
      <c r="AD24" s="61">
        <f t="shared" si="7"/>
        <v>-0.9485877937981434</v>
      </c>
      <c r="AE24" s="620">
        <v>1.6359999999999999</v>
      </c>
      <c r="AF24" s="43">
        <f t="shared" ref="AF24:AF42" si="121">AE24/AB24-1</f>
        <v>-0.68574721475220901</v>
      </c>
      <c r="AG24" s="56">
        <f t="shared" si="8"/>
        <v>-0.96407474911614222</v>
      </c>
      <c r="AH24" s="36">
        <v>1.042</v>
      </c>
      <c r="AI24" s="43">
        <f t="shared" ref="AI24:AI42" si="122">AH24/AE24-1</f>
        <v>-0.36308068459657694</v>
      </c>
      <c r="AJ24" s="56">
        <f t="shared" si="9"/>
        <v>-1.0943755094647223</v>
      </c>
      <c r="AK24" s="36">
        <v>1.2829999999999999</v>
      </c>
      <c r="AL24" s="43">
        <f t="shared" ref="AL24:AL42" si="123">AK24/AH24-1</f>
        <v>0.23128598848368509</v>
      </c>
      <c r="AM24" s="56">
        <f t="shared" si="10"/>
        <v>-2.7844228094575803</v>
      </c>
      <c r="AN24" s="36">
        <v>3.407</v>
      </c>
      <c r="AO24" s="43">
        <f>AN24/AK24-1</f>
        <v>1.6554949337490261</v>
      </c>
      <c r="AP24" s="61">
        <f t="shared" si="11"/>
        <v>-0.34556281213983864</v>
      </c>
      <c r="AQ24" s="620">
        <v>27.038</v>
      </c>
      <c r="AR24" s="43">
        <f>AQ24/AN24-1</f>
        <v>6.9360140886410333</v>
      </c>
      <c r="AS24" s="56">
        <f t="shared" si="12"/>
        <v>15.526894865525673</v>
      </c>
      <c r="AT24" s="36">
        <v>83.067340000000002</v>
      </c>
      <c r="AU24" s="43">
        <f t="shared" ref="AU24:AU42" si="124">AT24/AQ24-1</f>
        <v>2.072244248834973</v>
      </c>
      <c r="AV24" s="56">
        <f t="shared" si="13"/>
        <v>78.719136276391552</v>
      </c>
      <c r="AW24" s="36">
        <v>21.423727</v>
      </c>
      <c r="AX24" s="43">
        <f t="shared" ref="AX24:AX42" si="125">AW24/AT24-1</f>
        <v>-0.74209205447050552</v>
      </c>
      <c r="AY24" s="56">
        <f t="shared" si="14"/>
        <v>15.698150428682776</v>
      </c>
      <c r="AZ24" s="36">
        <v>181.33514799999998</v>
      </c>
      <c r="BA24" s="43">
        <f t="shared" ref="BA24:BA42" si="126">AZ24/AW24-1</f>
        <v>7.4642204411958755</v>
      </c>
      <c r="BB24" s="61">
        <f t="shared" si="15"/>
        <v>52.224287643087756</v>
      </c>
      <c r="BC24" s="620">
        <v>297.81257699999998</v>
      </c>
      <c r="BD24" s="43">
        <f t="shared" ref="BD24:BD42" si="127">BC24/AZ24-1</f>
        <v>0.64233233482126706</v>
      </c>
      <c r="BE24" s="56">
        <f t="shared" si="16"/>
        <v>10.014593424069826</v>
      </c>
      <c r="BF24" s="36">
        <v>205.480391</v>
      </c>
      <c r="BG24" s="43">
        <f t="shared" si="111"/>
        <v>-0.3100345422953712</v>
      </c>
      <c r="BH24" s="56">
        <f t="shared" si="17"/>
        <v>1.4736604181619395</v>
      </c>
      <c r="BI24" s="36">
        <v>329.74875400000002</v>
      </c>
      <c r="BJ24" s="43">
        <f t="shared" si="112"/>
        <v>0.60476993641695009</v>
      </c>
      <c r="BK24" s="56">
        <f t="shared" si="18"/>
        <v>14.391754851991907</v>
      </c>
      <c r="BL24" s="36">
        <v>178.56</v>
      </c>
      <c r="BM24" s="43">
        <f t="shared" ref="BM24:BM42" si="128">BL24/BI24-1</f>
        <v>-0.45849681663998043</v>
      </c>
      <c r="BN24" s="61">
        <f t="shared" si="113"/>
        <v>-1.5303971847752118E-2</v>
      </c>
      <c r="BO24" s="620">
        <v>361</v>
      </c>
      <c r="BP24" s="43">
        <f t="shared" ref="BP24:BP42" si="129">BO24/BL24-1</f>
        <v>1.0217293906810037</v>
      </c>
      <c r="BQ24" s="56">
        <f t="shared" si="114"/>
        <v>0.21217177473334181</v>
      </c>
    </row>
    <row r="25" spans="1:77" ht="16.25" customHeight="1" outlineLevel="1">
      <c r="A25" s="615" t="s">
        <v>100</v>
      </c>
      <c r="B25" s="616" t="s">
        <v>299</v>
      </c>
      <c r="C25" s="617">
        <v>6.98</v>
      </c>
      <c r="D25" s="618">
        <v>2.0939999999999999</v>
      </c>
      <c r="E25" s="618">
        <v>3.9</v>
      </c>
      <c r="F25" s="619">
        <v>6.88</v>
      </c>
      <c r="G25" s="620">
        <v>8.3049999999999997</v>
      </c>
      <c r="H25" s="43">
        <f t="shared" si="115"/>
        <v>0.20712209302325579</v>
      </c>
      <c r="I25" s="56">
        <f t="shared" si="0"/>
        <v>0.18982808022922626</v>
      </c>
      <c r="J25" s="36">
        <v>14.113</v>
      </c>
      <c r="K25" s="43">
        <f t="shared" si="116"/>
        <v>0.69933774834437079</v>
      </c>
      <c r="L25" s="56">
        <f t="shared" si="1"/>
        <v>5.7397325692454633</v>
      </c>
      <c r="M25" s="36">
        <v>11.329000000000001</v>
      </c>
      <c r="N25" s="43">
        <f t="shared" si="109"/>
        <v>-0.19726493304045911</v>
      </c>
      <c r="O25" s="56">
        <f t="shared" si="2"/>
        <v>1.904871794871795</v>
      </c>
      <c r="P25" s="36">
        <v>75.156000000000006</v>
      </c>
      <c r="Q25" s="43">
        <f t="shared" si="110"/>
        <v>5.633948274340189</v>
      </c>
      <c r="R25" s="61">
        <f t="shared" si="3"/>
        <v>9.9238372093023273</v>
      </c>
      <c r="S25" s="620">
        <v>6.5110000000000001</v>
      </c>
      <c r="T25" s="43">
        <f t="shared" si="117"/>
        <v>-0.91336686359039865</v>
      </c>
      <c r="U25" s="56">
        <f t="shared" si="4"/>
        <v>-0.21601444912703183</v>
      </c>
      <c r="V25" s="36">
        <v>7.0659999999999998</v>
      </c>
      <c r="W25" s="43">
        <f t="shared" si="118"/>
        <v>8.5240362463523178E-2</v>
      </c>
      <c r="X25" s="56">
        <f t="shared" si="5"/>
        <v>-0.49932686175866225</v>
      </c>
      <c r="Y25" s="36">
        <v>14.558999999999999</v>
      </c>
      <c r="Z25" s="43">
        <f t="shared" si="119"/>
        <v>1.0604302292669119</v>
      </c>
      <c r="AA25" s="56">
        <f t="shared" si="6"/>
        <v>0.28510901226939689</v>
      </c>
      <c r="AB25" s="36">
        <v>24.457999999999998</v>
      </c>
      <c r="AC25" s="43">
        <f t="shared" si="120"/>
        <v>0.67992307163953569</v>
      </c>
      <c r="AD25" s="61">
        <f t="shared" si="7"/>
        <v>-0.67457022726063132</v>
      </c>
      <c r="AE25" s="620">
        <v>4.38</v>
      </c>
      <c r="AF25" s="43">
        <f t="shared" si="121"/>
        <v>-0.82091749120942026</v>
      </c>
      <c r="AG25" s="56">
        <f t="shared" si="8"/>
        <v>-0.32729227461219479</v>
      </c>
      <c r="AH25" s="36">
        <v>11.852</v>
      </c>
      <c r="AI25" s="43">
        <f t="shared" si="122"/>
        <v>1.7059360730593607</v>
      </c>
      <c r="AJ25" s="56">
        <f t="shared" si="9"/>
        <v>0.67732804981602057</v>
      </c>
      <c r="AK25" s="36">
        <v>10.122999999999999</v>
      </c>
      <c r="AL25" s="43">
        <f t="shared" si="123"/>
        <v>-0.14588255146810669</v>
      </c>
      <c r="AM25" s="56">
        <f t="shared" si="10"/>
        <v>-0.30469125626760085</v>
      </c>
      <c r="AN25" s="36">
        <v>10.77</v>
      </c>
      <c r="AO25" s="43">
        <f>AN25/AK25-1</f>
        <v>6.3913859527807926E-2</v>
      </c>
      <c r="AP25" s="61">
        <f t="shared" si="11"/>
        <v>-0.55965328317932783</v>
      </c>
      <c r="AQ25" s="620">
        <v>0.79100000000000004</v>
      </c>
      <c r="AR25" s="43">
        <f>AQ25/AN25-1</f>
        <v>-0.92655524605385331</v>
      </c>
      <c r="AS25" s="56">
        <f t="shared" si="12"/>
        <v>-0.8194063926940639</v>
      </c>
      <c r="AT25" s="36">
        <v>15.033637000000001</v>
      </c>
      <c r="AU25" s="43">
        <f t="shared" si="124"/>
        <v>18.005862199747156</v>
      </c>
      <c r="AV25" s="56">
        <f t="shared" si="13"/>
        <v>0.26844726628417148</v>
      </c>
      <c r="AW25" s="36">
        <v>12.58849</v>
      </c>
      <c r="AX25" s="43">
        <f t="shared" si="125"/>
        <v>-0.16264507384340865</v>
      </c>
      <c r="AY25" s="56">
        <f t="shared" si="14"/>
        <v>0.24355329447792173</v>
      </c>
      <c r="AZ25" s="36">
        <v>30.456054999999999</v>
      </c>
      <c r="BA25" s="43">
        <f t="shared" si="126"/>
        <v>1.4193572859016448</v>
      </c>
      <c r="BB25" s="61">
        <f t="shared" si="15"/>
        <v>1.82786025998143</v>
      </c>
      <c r="BC25" s="620">
        <v>57.180141000000006</v>
      </c>
      <c r="BD25" s="43">
        <f t="shared" si="127"/>
        <v>0.87746380809990021</v>
      </c>
      <c r="BE25" s="56">
        <f t="shared" si="16"/>
        <v>71.288420986093556</v>
      </c>
      <c r="BF25" s="36">
        <v>36.38579</v>
      </c>
      <c r="BG25" s="43">
        <f t="shared" si="111"/>
        <v>-0.36366386364804526</v>
      </c>
      <c r="BH25" s="56">
        <f t="shared" si="17"/>
        <v>1.4202919094028941</v>
      </c>
      <c r="BI25" s="36">
        <v>40.064523000000001</v>
      </c>
      <c r="BJ25" s="43">
        <f t="shared" si="112"/>
        <v>0.10110356268202514</v>
      </c>
      <c r="BK25" s="56">
        <f t="shared" si="18"/>
        <v>2.1826313561038697</v>
      </c>
      <c r="BL25" s="36">
        <v>46.426000000000002</v>
      </c>
      <c r="BM25" s="43">
        <f t="shared" si="128"/>
        <v>0.15878079966158598</v>
      </c>
      <c r="BN25" s="61">
        <f t="shared" si="113"/>
        <v>0.52436026268011404</v>
      </c>
      <c r="BO25" s="620">
        <v>49</v>
      </c>
      <c r="BP25" s="43">
        <f t="shared" si="129"/>
        <v>5.5443070693146135E-2</v>
      </c>
      <c r="BQ25" s="56">
        <f t="shared" si="114"/>
        <v>-0.1430591260696612</v>
      </c>
    </row>
    <row r="26" spans="1:77" ht="16.25" customHeight="1" outlineLevel="1">
      <c r="A26" s="615" t="s">
        <v>278</v>
      </c>
      <c r="B26" s="616" t="s">
        <v>123</v>
      </c>
      <c r="C26" s="617">
        <v>7.8369999999999997</v>
      </c>
      <c r="D26" s="618">
        <v>8.0359999999999996</v>
      </c>
      <c r="E26" s="618">
        <v>8.0220000000000002</v>
      </c>
      <c r="F26" s="619">
        <v>5.4889999999999999</v>
      </c>
      <c r="G26" s="620">
        <v>8.2189999999999994</v>
      </c>
      <c r="H26" s="43">
        <f t="shared" si="115"/>
        <v>0.49735835306977583</v>
      </c>
      <c r="I26" s="56">
        <f t="shared" si="0"/>
        <v>4.8743141508230226E-2</v>
      </c>
      <c r="J26" s="36">
        <v>9.1300000000000008</v>
      </c>
      <c r="K26" s="43">
        <f t="shared" si="116"/>
        <v>0.11084073488258928</v>
      </c>
      <c r="L26" s="56">
        <f t="shared" si="1"/>
        <v>0.13613738178198131</v>
      </c>
      <c r="M26" s="36">
        <v>8.4740000000000002</v>
      </c>
      <c r="N26" s="43">
        <f t="shared" si="109"/>
        <v>-7.1851040525739429E-2</v>
      </c>
      <c r="O26" s="56">
        <f t="shared" si="2"/>
        <v>5.6345051109448985E-2</v>
      </c>
      <c r="P26" s="36">
        <v>9.0050000000000008</v>
      </c>
      <c r="Q26" s="43">
        <f t="shared" si="110"/>
        <v>6.2662261033750388E-2</v>
      </c>
      <c r="R26" s="61">
        <f t="shared" si="3"/>
        <v>0.64055383494261275</v>
      </c>
      <c r="S26" s="620">
        <v>9.0370000000000008</v>
      </c>
      <c r="T26" s="43">
        <f t="shared" si="117"/>
        <v>3.5535813436979868E-3</v>
      </c>
      <c r="U26" s="56">
        <f t="shared" si="4"/>
        <v>9.9525489718944149E-2</v>
      </c>
      <c r="V26" s="36">
        <v>8.5630000000000006</v>
      </c>
      <c r="W26" s="43">
        <f t="shared" si="118"/>
        <v>-5.2451034635387916E-2</v>
      </c>
      <c r="X26" s="56">
        <f t="shared" si="5"/>
        <v>-6.2102957283680205E-2</v>
      </c>
      <c r="Y26" s="36">
        <v>8.0719999999999992</v>
      </c>
      <c r="Z26" s="43">
        <f t="shared" si="119"/>
        <v>-5.7339717388765754E-2</v>
      </c>
      <c r="AA26" s="56">
        <f t="shared" si="6"/>
        <v>-4.7439225867359047E-2</v>
      </c>
      <c r="AB26" s="36">
        <v>8.1579999999999995</v>
      </c>
      <c r="AC26" s="43">
        <f t="shared" si="120"/>
        <v>1.0654112983151665E-2</v>
      </c>
      <c r="AD26" s="61">
        <f t="shared" si="7"/>
        <v>-9.405885619100518E-2</v>
      </c>
      <c r="AE26" s="620">
        <v>8.8840000000000003</v>
      </c>
      <c r="AF26" s="43">
        <f t="shared" si="121"/>
        <v>8.8992400098063307E-2</v>
      </c>
      <c r="AG26" s="56">
        <f t="shared" si="8"/>
        <v>-1.6930397255726537E-2</v>
      </c>
      <c r="AH26" s="36">
        <v>8.4779999999999998</v>
      </c>
      <c r="AI26" s="43">
        <f t="shared" si="122"/>
        <v>-4.5700135074290937E-2</v>
      </c>
      <c r="AJ26" s="56">
        <f t="shared" si="9"/>
        <v>-9.9264276538597596E-3</v>
      </c>
      <c r="AK26" s="36">
        <v>18.481999999999999</v>
      </c>
      <c r="AL26" s="43">
        <f t="shared" si="123"/>
        <v>1.1799952819061099</v>
      </c>
      <c r="AM26" s="56">
        <f t="shared" si="10"/>
        <v>1.2896432111000991</v>
      </c>
      <c r="AN26" s="36">
        <v>0</v>
      </c>
      <c r="AO26" s="43"/>
      <c r="AP26" s="61">
        <f t="shared" si="11"/>
        <v>-1</v>
      </c>
      <c r="AQ26" s="620">
        <v>8.4570000000000007</v>
      </c>
      <c r="AR26" s="43"/>
      <c r="AS26" s="56">
        <f t="shared" si="12"/>
        <v>-4.8063935164340377E-2</v>
      </c>
      <c r="AT26" s="36">
        <v>7.1775089999999997</v>
      </c>
      <c r="AU26" s="43">
        <f t="shared" si="124"/>
        <v>-0.15129372117772266</v>
      </c>
      <c r="AV26" s="56">
        <f t="shared" si="13"/>
        <v>-0.15339596602972405</v>
      </c>
      <c r="AW26" s="36">
        <v>8.8197710000000011</v>
      </c>
      <c r="AX26" s="43">
        <f t="shared" si="125"/>
        <v>0.22880667930893583</v>
      </c>
      <c r="AY26" s="56">
        <f t="shared" si="14"/>
        <v>-0.52279131046423544</v>
      </c>
      <c r="AZ26" s="36">
        <v>12.125935</v>
      </c>
      <c r="BA26" s="43">
        <f t="shared" si="126"/>
        <v>0.37485825879152634</v>
      </c>
      <c r="BB26" s="61">
        <f t="shared" si="15"/>
        <v>0</v>
      </c>
      <c r="BC26" s="620">
        <v>14.199509000000001</v>
      </c>
      <c r="BD26" s="43">
        <f t="shared" si="127"/>
        <v>0.17100322573063442</v>
      </c>
      <c r="BE26" s="56">
        <f t="shared" si="16"/>
        <v>0.67902435851956944</v>
      </c>
      <c r="BF26" s="36">
        <v>11.701801</v>
      </c>
      <c r="BG26" s="43">
        <f t="shared" si="111"/>
        <v>-0.17590101178850626</v>
      </c>
      <c r="BH26" s="56">
        <f t="shared" si="17"/>
        <v>0.6303429225933399</v>
      </c>
      <c r="BI26" s="36">
        <v>9.9732070000000004</v>
      </c>
      <c r="BJ26" s="43">
        <f t="shared" si="112"/>
        <v>-0.14772033809154672</v>
      </c>
      <c r="BK26" s="56">
        <f t="shared" si="18"/>
        <v>0.13077845218430273</v>
      </c>
      <c r="BL26" s="36">
        <v>19.741</v>
      </c>
      <c r="BM26" s="43">
        <f t="shared" si="128"/>
        <v>0.97940341557134025</v>
      </c>
      <c r="BN26" s="61">
        <f t="shared" si="113"/>
        <v>0.62799817086270049</v>
      </c>
      <c r="BO26" s="620">
        <v>12</v>
      </c>
      <c r="BP26" s="43">
        <f t="shared" si="129"/>
        <v>-0.39212805835570641</v>
      </c>
      <c r="BQ26" s="56">
        <f t="shared" si="114"/>
        <v>-0.15490035606160757</v>
      </c>
    </row>
    <row r="27" spans="1:77" ht="16.25" customHeight="1" outlineLevel="1">
      <c r="A27" s="615" t="s">
        <v>279</v>
      </c>
      <c r="B27" s="616" t="s">
        <v>124</v>
      </c>
      <c r="C27" s="617">
        <v>24.66</v>
      </c>
      <c r="D27" s="618">
        <v>15.311</v>
      </c>
      <c r="E27" s="618">
        <v>20.995000000000001</v>
      </c>
      <c r="F27" s="619">
        <v>18.510000000000002</v>
      </c>
      <c r="G27" s="620">
        <v>21.155999999999999</v>
      </c>
      <c r="H27" s="43">
        <f t="shared" si="115"/>
        <v>0.14294975688816836</v>
      </c>
      <c r="I27" s="56">
        <f t="shared" si="0"/>
        <v>-0.14209245742092458</v>
      </c>
      <c r="J27" s="36">
        <v>12.21</v>
      </c>
      <c r="K27" s="43">
        <f t="shared" si="116"/>
        <v>-0.42285876347135554</v>
      </c>
      <c r="L27" s="56">
        <f t="shared" si="1"/>
        <v>-0.20253412579191421</v>
      </c>
      <c r="M27" s="36">
        <v>16.606999999999999</v>
      </c>
      <c r="N27" s="43">
        <f t="shared" si="109"/>
        <v>0.36011466011465987</v>
      </c>
      <c r="O27" s="56">
        <f t="shared" si="2"/>
        <v>-0.20900214336746847</v>
      </c>
      <c r="P27" s="36">
        <v>14.077999999999999</v>
      </c>
      <c r="Q27" s="43">
        <f t="shared" si="110"/>
        <v>-0.15228518094779309</v>
      </c>
      <c r="R27" s="61">
        <f t="shared" si="3"/>
        <v>-0.23943814154511089</v>
      </c>
      <c r="S27" s="620">
        <v>18.751000000000001</v>
      </c>
      <c r="T27" s="43">
        <f t="shared" si="117"/>
        <v>0.33193635459582338</v>
      </c>
      <c r="U27" s="56">
        <f t="shared" si="4"/>
        <v>-0.11367933446776313</v>
      </c>
      <c r="V27" s="36">
        <v>10.707000000000001</v>
      </c>
      <c r="W27" s="43">
        <f t="shared" si="118"/>
        <v>-0.42899045384246171</v>
      </c>
      <c r="X27" s="56">
        <f t="shared" si="5"/>
        <v>-0.12309582309582312</v>
      </c>
      <c r="Y27" s="36">
        <v>13.991</v>
      </c>
      <c r="Z27" s="43">
        <f t="shared" si="119"/>
        <v>0.30671523302512371</v>
      </c>
      <c r="AA27" s="56">
        <f t="shared" si="6"/>
        <v>-0.15752393568976941</v>
      </c>
      <c r="AB27" s="36">
        <v>14.689</v>
      </c>
      <c r="AC27" s="43">
        <f t="shared" si="120"/>
        <v>4.9889214495032475E-2</v>
      </c>
      <c r="AD27" s="61">
        <f t="shared" si="7"/>
        <v>4.3401051285693937E-2</v>
      </c>
      <c r="AE27" s="620">
        <v>27.149000000000001</v>
      </c>
      <c r="AF27" s="43">
        <f t="shared" si="121"/>
        <v>0.84825379535706991</v>
      </c>
      <c r="AG27" s="56">
        <f t="shared" si="8"/>
        <v>0.4478694469628286</v>
      </c>
      <c r="AH27" s="36">
        <v>15.755000000000001</v>
      </c>
      <c r="AI27" s="43">
        <f t="shared" si="122"/>
        <v>-0.41968396626026738</v>
      </c>
      <c r="AJ27" s="56">
        <f t="shared" si="9"/>
        <v>0.47146726440646303</v>
      </c>
      <c r="AK27" s="36">
        <v>21.038</v>
      </c>
      <c r="AL27" s="43">
        <f t="shared" si="123"/>
        <v>0.33532211996191674</v>
      </c>
      <c r="AM27" s="56">
        <f t="shared" si="10"/>
        <v>0.50368093774569367</v>
      </c>
      <c r="AN27" s="36">
        <v>18.922000000000001</v>
      </c>
      <c r="AO27" s="43">
        <f t="shared" ref="AO27:AO43" si="130">AN27/AK27-1</f>
        <v>-0.10057990303260766</v>
      </c>
      <c r="AP27" s="61">
        <f t="shared" si="11"/>
        <v>0.28817482469875411</v>
      </c>
      <c r="AQ27" s="620">
        <v>35.082999999999998</v>
      </c>
      <c r="AR27" s="43">
        <f t="shared" ref="AR27:AR42" si="131">AQ27/AN27-1</f>
        <v>0.85408519184018594</v>
      </c>
      <c r="AS27" s="56">
        <f t="shared" si="12"/>
        <v>0.29223912482964365</v>
      </c>
      <c r="AT27" s="36">
        <v>33.594800000000006</v>
      </c>
      <c r="AU27" s="43">
        <f t="shared" si="124"/>
        <v>-4.2419405410027422E-2</v>
      </c>
      <c r="AV27" s="56">
        <f t="shared" si="13"/>
        <v>1.1323262456363063</v>
      </c>
      <c r="AW27" s="36">
        <v>44.243822000000002</v>
      </c>
      <c r="AX27" s="43">
        <f t="shared" si="125"/>
        <v>0.31698423565551792</v>
      </c>
      <c r="AY27" s="56">
        <f t="shared" si="14"/>
        <v>1.1030431599961976</v>
      </c>
      <c r="AZ27" s="36">
        <v>21.433001000000001</v>
      </c>
      <c r="BA27" s="43">
        <f t="shared" si="126"/>
        <v>-0.51557076149524339</v>
      </c>
      <c r="BB27" s="61">
        <f t="shared" si="15"/>
        <v>0.1327027269844625</v>
      </c>
      <c r="BC27" s="620">
        <v>50.389559999999996</v>
      </c>
      <c r="BD27" s="43">
        <f t="shared" si="127"/>
        <v>1.3510268114110571</v>
      </c>
      <c r="BE27" s="56">
        <f t="shared" si="16"/>
        <v>0.43629564176381708</v>
      </c>
      <c r="BF27" s="36">
        <v>25.129489000000003</v>
      </c>
      <c r="BG27" s="43">
        <f t="shared" si="111"/>
        <v>-0.50129572474933282</v>
      </c>
      <c r="BH27" s="56">
        <f t="shared" si="17"/>
        <v>-0.25198277709645545</v>
      </c>
      <c r="BI27" s="36">
        <v>41.697078999999995</v>
      </c>
      <c r="BJ27" s="43">
        <f t="shared" si="112"/>
        <v>0.65928877423651522</v>
      </c>
      <c r="BK27" s="56">
        <f t="shared" si="18"/>
        <v>-5.7561550627339697E-2</v>
      </c>
      <c r="BL27" s="36">
        <v>32.991999999999997</v>
      </c>
      <c r="BM27" s="43">
        <f t="shared" si="128"/>
        <v>-0.20876951596537496</v>
      </c>
      <c r="BN27" s="61">
        <f t="shared" si="113"/>
        <v>0.53930847108158098</v>
      </c>
      <c r="BO27" s="620">
        <v>56</v>
      </c>
      <c r="BP27" s="43">
        <f t="shared" si="129"/>
        <v>0.69738118331716792</v>
      </c>
      <c r="BQ27" s="56">
        <f t="shared" si="114"/>
        <v>0.1113413175268847</v>
      </c>
    </row>
    <row r="28" spans="1:77" ht="16.25" customHeight="1" outlineLevel="1">
      <c r="A28" s="615" t="s">
        <v>101</v>
      </c>
      <c r="B28" s="616" t="s">
        <v>300</v>
      </c>
      <c r="C28" s="617">
        <v>75.903999999999996</v>
      </c>
      <c r="D28" s="618">
        <v>10.311999999999999</v>
      </c>
      <c r="E28" s="618">
        <v>83.013000000000005</v>
      </c>
      <c r="F28" s="619">
        <v>18.724</v>
      </c>
      <c r="G28" s="620">
        <v>46.326000000000001</v>
      </c>
      <c r="H28" s="43">
        <f t="shared" si="115"/>
        <v>1.4741508224738302</v>
      </c>
      <c r="I28" s="56">
        <f t="shared" si="0"/>
        <v>-0.38967643338954461</v>
      </c>
      <c r="J28" s="36">
        <v>12.35</v>
      </c>
      <c r="K28" s="43">
        <f t="shared" si="116"/>
        <v>-0.7334110434745067</v>
      </c>
      <c r="L28" s="56">
        <f t="shared" si="1"/>
        <v>0.19763382467028712</v>
      </c>
      <c r="M28" s="36">
        <v>86.105000000000004</v>
      </c>
      <c r="N28" s="43">
        <f t="shared" si="109"/>
        <v>5.9720647773279358</v>
      </c>
      <c r="O28" s="56">
        <f t="shared" si="2"/>
        <v>3.7247178152819416E-2</v>
      </c>
      <c r="P28" s="36">
        <v>30.925999999999998</v>
      </c>
      <c r="Q28" s="43">
        <f t="shared" si="110"/>
        <v>-0.64083386562917366</v>
      </c>
      <c r="R28" s="61">
        <f t="shared" si="3"/>
        <v>0.65167699209570595</v>
      </c>
      <c r="S28" s="620">
        <v>52.064</v>
      </c>
      <c r="T28" s="43">
        <f t="shared" si="117"/>
        <v>0.6835025544848996</v>
      </c>
      <c r="U28" s="56">
        <f t="shared" si="4"/>
        <v>0.12386133057030602</v>
      </c>
      <c r="V28" s="36">
        <v>14.542999999999999</v>
      </c>
      <c r="W28" s="43">
        <f t="shared" si="118"/>
        <v>-0.72067071296865404</v>
      </c>
      <c r="X28" s="56">
        <f t="shared" si="5"/>
        <v>0.17757085020242913</v>
      </c>
      <c r="Y28" s="36">
        <v>91.194000000000003</v>
      </c>
      <c r="Z28" s="43">
        <f t="shared" si="119"/>
        <v>5.2706456714570589</v>
      </c>
      <c r="AA28" s="56">
        <f t="shared" si="6"/>
        <v>5.9102258869984325E-2</v>
      </c>
      <c r="AB28" s="36">
        <v>36.561999999999998</v>
      </c>
      <c r="AC28" s="43">
        <f t="shared" si="120"/>
        <v>-0.5990745005153848</v>
      </c>
      <c r="AD28" s="61">
        <f t="shared" si="7"/>
        <v>0.18224147966112647</v>
      </c>
      <c r="AE28" s="620">
        <v>24.027999999999999</v>
      </c>
      <c r="AF28" s="43">
        <f t="shared" si="121"/>
        <v>-0.3428149444778732</v>
      </c>
      <c r="AG28" s="56">
        <f t="shared" si="8"/>
        <v>-0.53849108789182543</v>
      </c>
      <c r="AH28" s="36">
        <v>10.977</v>
      </c>
      <c r="AI28" s="43">
        <f t="shared" si="122"/>
        <v>-0.54315798235392032</v>
      </c>
      <c r="AJ28" s="56">
        <f t="shared" si="9"/>
        <v>-0.24520387815443845</v>
      </c>
      <c r="AK28" s="36">
        <v>98.590999999999994</v>
      </c>
      <c r="AL28" s="43">
        <f t="shared" si="123"/>
        <v>7.9815978864899328</v>
      </c>
      <c r="AM28" s="56">
        <f t="shared" si="10"/>
        <v>8.1112792508278853E-2</v>
      </c>
      <c r="AN28" s="36">
        <v>47.115000000000002</v>
      </c>
      <c r="AO28" s="43">
        <f t="shared" si="130"/>
        <v>-0.52211662322118646</v>
      </c>
      <c r="AP28" s="61">
        <f t="shared" si="11"/>
        <v>0.2886330069471037</v>
      </c>
      <c r="AQ28" s="620">
        <v>56.387999999999998</v>
      </c>
      <c r="AR28" s="43">
        <f t="shared" si="131"/>
        <v>0.19681630054122889</v>
      </c>
      <c r="AS28" s="56">
        <f t="shared" si="12"/>
        <v>1.3467621108706509</v>
      </c>
      <c r="AT28" s="36">
        <v>14.398233999999997</v>
      </c>
      <c r="AU28" s="43">
        <f t="shared" si="124"/>
        <v>-0.74465783500035476</v>
      </c>
      <c r="AV28" s="56">
        <f t="shared" si="13"/>
        <v>0.31167295253712268</v>
      </c>
      <c r="AW28" s="36">
        <v>173.238</v>
      </c>
      <c r="AX28" s="43">
        <f t="shared" si="125"/>
        <v>11.031892244562773</v>
      </c>
      <c r="AY28" s="56">
        <f t="shared" si="14"/>
        <v>0.75713807548356349</v>
      </c>
      <c r="AZ28" s="36">
        <v>130.98468099999999</v>
      </c>
      <c r="BA28" s="43">
        <f t="shared" si="126"/>
        <v>-0.24390329488911211</v>
      </c>
      <c r="BB28" s="61">
        <f t="shared" si="15"/>
        <v>1.7801057200466941</v>
      </c>
      <c r="BC28" s="620">
        <v>120.27807899999999</v>
      </c>
      <c r="BD28" s="43">
        <f t="shared" si="127"/>
        <v>-8.1739344771164513E-2</v>
      </c>
      <c r="BE28" s="56">
        <f t="shared" si="16"/>
        <v>1.1330438923175143</v>
      </c>
      <c r="BF28" s="36">
        <v>20.276854</v>
      </c>
      <c r="BG28" s="43">
        <f t="shared" si="111"/>
        <v>-0.83141687854858404</v>
      </c>
      <c r="BH28" s="56">
        <f t="shared" si="17"/>
        <v>0.40828757193416942</v>
      </c>
      <c r="BI28" s="36">
        <v>146.90983700000001</v>
      </c>
      <c r="BJ28" s="43">
        <f t="shared" si="112"/>
        <v>6.2451987374372777</v>
      </c>
      <c r="BK28" s="56">
        <f t="shared" si="18"/>
        <v>-0.15197683533635797</v>
      </c>
      <c r="BL28" s="36">
        <v>130.55600000000001</v>
      </c>
      <c r="BM28" s="43">
        <f t="shared" si="128"/>
        <v>-0.11131886968195326</v>
      </c>
      <c r="BN28" s="61">
        <f t="shared" si="113"/>
        <v>-3.2727567584791561E-3</v>
      </c>
      <c r="BO28" s="620">
        <v>154</v>
      </c>
      <c r="BP28" s="43">
        <f t="shared" si="129"/>
        <v>0.17957045252611903</v>
      </c>
      <c r="BQ28" s="56">
        <f t="shared" si="114"/>
        <v>0.28036630847754074</v>
      </c>
    </row>
    <row r="29" spans="1:77" ht="16.25" customHeight="1" outlineLevel="1">
      <c r="A29" s="615" t="s">
        <v>127</v>
      </c>
      <c r="B29" s="616" t="s">
        <v>104</v>
      </c>
      <c r="C29" s="617">
        <v>77.096999999999994</v>
      </c>
      <c r="D29" s="618">
        <v>46.302</v>
      </c>
      <c r="E29" s="618">
        <v>38.363999999999997</v>
      </c>
      <c r="F29" s="619">
        <v>34.512999999999998</v>
      </c>
      <c r="G29" s="620">
        <v>3.7589999999999999</v>
      </c>
      <c r="H29" s="43">
        <f t="shared" si="115"/>
        <v>-0.89108451887694495</v>
      </c>
      <c r="I29" s="56">
        <f t="shared" si="0"/>
        <v>-0.9512432390365384</v>
      </c>
      <c r="J29" s="36">
        <v>5.415</v>
      </c>
      <c r="K29" s="43">
        <f t="shared" si="116"/>
        <v>0.44054269752593789</v>
      </c>
      <c r="L29" s="56">
        <f t="shared" si="1"/>
        <v>-0.88305040818971103</v>
      </c>
      <c r="M29" s="36">
        <v>5.0490000000000004</v>
      </c>
      <c r="N29" s="43">
        <f t="shared" si="109"/>
        <v>-6.7590027700831001E-2</v>
      </c>
      <c r="O29" s="56">
        <f t="shared" si="2"/>
        <v>-0.86839224272755711</v>
      </c>
      <c r="P29" s="36">
        <v>49.064999999999998</v>
      </c>
      <c r="Q29" s="43">
        <f t="shared" si="110"/>
        <v>8.7177658942364822</v>
      </c>
      <c r="R29" s="61">
        <f t="shared" si="3"/>
        <v>0.42163822327818501</v>
      </c>
      <c r="S29" s="620">
        <v>5.165</v>
      </c>
      <c r="T29" s="43">
        <f t="shared" si="117"/>
        <v>-0.89473147865076941</v>
      </c>
      <c r="U29" s="56">
        <f t="shared" si="4"/>
        <v>0.3740356477786646</v>
      </c>
      <c r="V29" s="36">
        <v>2.8769999999999998</v>
      </c>
      <c r="W29" s="43">
        <f t="shared" si="118"/>
        <v>-0.44298160696999034</v>
      </c>
      <c r="X29" s="56">
        <f t="shared" si="5"/>
        <v>-0.46869806094182831</v>
      </c>
      <c r="Y29" s="36">
        <v>1.752</v>
      </c>
      <c r="Z29" s="43">
        <f t="shared" si="119"/>
        <v>-0.39103232533889465</v>
      </c>
      <c r="AA29" s="56">
        <f t="shared" si="6"/>
        <v>-0.6530005941770648</v>
      </c>
      <c r="AB29" s="36">
        <v>1.7130000000000001</v>
      </c>
      <c r="AC29" s="43">
        <f t="shared" si="120"/>
        <v>-2.2260273972602662E-2</v>
      </c>
      <c r="AD29" s="61">
        <f t="shared" si="7"/>
        <v>-0.96508712931825125</v>
      </c>
      <c r="AE29" s="620">
        <v>1.29</v>
      </c>
      <c r="AF29" s="43">
        <f t="shared" si="121"/>
        <v>-0.24693520140105085</v>
      </c>
      <c r="AG29" s="56">
        <f t="shared" si="8"/>
        <v>-0.75024201355275899</v>
      </c>
      <c r="AH29" s="36">
        <v>1.3009999999999999</v>
      </c>
      <c r="AI29" s="43">
        <f t="shared" si="122"/>
        <v>8.5271317829456184E-3</v>
      </c>
      <c r="AJ29" s="56">
        <f t="shared" si="9"/>
        <v>-0.54779283976364268</v>
      </c>
      <c r="AK29" s="36">
        <v>1.3420000000000001</v>
      </c>
      <c r="AL29" s="43">
        <f t="shared" si="123"/>
        <v>3.1514219830899526E-2</v>
      </c>
      <c r="AM29" s="56">
        <f t="shared" si="10"/>
        <v>-0.23401826484018262</v>
      </c>
      <c r="AN29" s="36">
        <v>1.39</v>
      </c>
      <c r="AO29" s="43">
        <f t="shared" si="130"/>
        <v>3.5767511177347E-2</v>
      </c>
      <c r="AP29" s="61">
        <f t="shared" si="11"/>
        <v>-0.1885580852305897</v>
      </c>
      <c r="AQ29" s="620">
        <v>1.4219999999999999</v>
      </c>
      <c r="AR29" s="43">
        <f t="shared" si="131"/>
        <v>2.302158273381294E-2</v>
      </c>
      <c r="AS29" s="56">
        <f t="shared" si="12"/>
        <v>0.10232558139534875</v>
      </c>
      <c r="AT29" s="36">
        <v>1.4285999999999999</v>
      </c>
      <c r="AU29" s="43">
        <f t="shared" si="124"/>
        <v>4.6413502109703408E-3</v>
      </c>
      <c r="AV29" s="56">
        <f t="shared" si="13"/>
        <v>9.8078401229823253E-2</v>
      </c>
      <c r="AW29" s="36">
        <v>1.4658</v>
      </c>
      <c r="AX29" s="43">
        <f t="shared" si="125"/>
        <v>2.6039479210415939E-2</v>
      </c>
      <c r="AY29" s="56">
        <f t="shared" si="14"/>
        <v>9.2250372578241313E-2</v>
      </c>
      <c r="AZ29" s="36">
        <v>1.4307000000000001</v>
      </c>
      <c r="BA29" s="43">
        <f t="shared" si="126"/>
        <v>-2.3945968072042523E-2</v>
      </c>
      <c r="BB29" s="61">
        <f t="shared" si="15"/>
        <v>2.9280575539568421E-2</v>
      </c>
      <c r="BC29" s="620">
        <v>3.39635</v>
      </c>
      <c r="BD29" s="43">
        <f t="shared" si="127"/>
        <v>1.3739078772628783</v>
      </c>
      <c r="BE29" s="56">
        <f t="shared" si="16"/>
        <v>1.3884317862165965</v>
      </c>
      <c r="BF29" s="36">
        <v>5.4056499999999996</v>
      </c>
      <c r="BG29" s="43">
        <f t="shared" si="111"/>
        <v>0.59160569434834454</v>
      </c>
      <c r="BH29" s="56">
        <f t="shared" si="17"/>
        <v>2.7838793224135516</v>
      </c>
      <c r="BI29" s="36">
        <v>2.7124419999999998</v>
      </c>
      <c r="BJ29" s="43">
        <f t="shared" si="112"/>
        <v>-0.49822093550266855</v>
      </c>
      <c r="BK29" s="56">
        <f t="shared" si="18"/>
        <v>0.85048574157456658</v>
      </c>
      <c r="BL29" s="36">
        <v>1.0369999999999999</v>
      </c>
      <c r="BM29" s="43">
        <f t="shared" si="128"/>
        <v>-0.61768767774573607</v>
      </c>
      <c r="BN29" s="61">
        <f t="shared" si="113"/>
        <v>-0.2751799818270777</v>
      </c>
      <c r="BO29" s="620">
        <v>3</v>
      </c>
      <c r="BP29" s="43">
        <f t="shared" si="129"/>
        <v>1.8929604628736745</v>
      </c>
      <c r="BQ29" s="56">
        <f t="shared" si="114"/>
        <v>-0.11669880901556084</v>
      </c>
    </row>
    <row r="30" spans="1:77" ht="16.25" customHeight="1" outlineLevel="1">
      <c r="A30" s="615" t="s">
        <v>280</v>
      </c>
      <c r="B30" s="616" t="s">
        <v>125</v>
      </c>
      <c r="C30" s="617">
        <v>0</v>
      </c>
      <c r="D30" s="618">
        <v>5.9420000000000002</v>
      </c>
      <c r="E30" s="618">
        <v>3.5550000000000002</v>
      </c>
      <c r="F30" s="619">
        <v>4.1150000000000002</v>
      </c>
      <c r="G30" s="620">
        <v>2.6709999999999998</v>
      </c>
      <c r="H30" s="43">
        <f t="shared" si="115"/>
        <v>-0.35091130012150673</v>
      </c>
      <c r="I30" s="56">
        <f t="shared" si="0"/>
        <v>0</v>
      </c>
      <c r="J30" s="36">
        <v>3.1E-2</v>
      </c>
      <c r="K30" s="43">
        <f t="shared" si="116"/>
        <v>-0.98839385997753648</v>
      </c>
      <c r="L30" s="56">
        <f t="shared" si="1"/>
        <v>-0.99478290138000669</v>
      </c>
      <c r="M30" s="36">
        <v>4.49</v>
      </c>
      <c r="N30" s="43">
        <f t="shared" si="109"/>
        <v>143.83870967741936</v>
      </c>
      <c r="O30" s="56">
        <f t="shared" si="2"/>
        <v>0.26300984528832627</v>
      </c>
      <c r="P30" s="36">
        <v>2.0379999999999998</v>
      </c>
      <c r="Q30" s="43">
        <f t="shared" si="110"/>
        <v>-0.54610244988864154</v>
      </c>
      <c r="R30" s="61">
        <f t="shared" si="3"/>
        <v>-0.50473876063183476</v>
      </c>
      <c r="S30" s="620">
        <v>0.155</v>
      </c>
      <c r="T30" s="43">
        <f t="shared" si="117"/>
        <v>-0.92394504416094214</v>
      </c>
      <c r="U30" s="56">
        <f t="shared" si="4"/>
        <v>-0.94196929988768252</v>
      </c>
      <c r="V30" s="36">
        <v>3.6629999999999998</v>
      </c>
      <c r="W30" s="43">
        <f t="shared" si="118"/>
        <v>22.63225806451613</v>
      </c>
      <c r="X30" s="56">
        <f t="shared" si="5"/>
        <v>117.16129032258064</v>
      </c>
      <c r="Y30" s="36">
        <v>3.2269999999999999</v>
      </c>
      <c r="Z30" s="43">
        <f t="shared" si="119"/>
        <v>-0.11902811902811905</v>
      </c>
      <c r="AA30" s="56">
        <f t="shared" si="6"/>
        <v>-0.28129175946547891</v>
      </c>
      <c r="AB30" s="36">
        <v>1.6679999999999999</v>
      </c>
      <c r="AC30" s="43">
        <f t="shared" si="120"/>
        <v>-0.48311124883793</v>
      </c>
      <c r="AD30" s="61">
        <f t="shared" si="7"/>
        <v>-0.18155053974484781</v>
      </c>
      <c r="AE30" s="620">
        <v>35.46</v>
      </c>
      <c r="AF30" s="43">
        <f t="shared" si="121"/>
        <v>20.258992805755398</v>
      </c>
      <c r="AG30" s="56">
        <f t="shared" si="8"/>
        <v>227.7741935483871</v>
      </c>
      <c r="AH30" s="36">
        <v>1.036</v>
      </c>
      <c r="AI30" s="43">
        <f t="shared" si="122"/>
        <v>-0.97078398195149462</v>
      </c>
      <c r="AJ30" s="56">
        <f t="shared" si="9"/>
        <v>-0.71717171717171713</v>
      </c>
      <c r="AK30" s="36">
        <v>1.091</v>
      </c>
      <c r="AL30" s="43">
        <f t="shared" si="123"/>
        <v>5.3088803088803038E-2</v>
      </c>
      <c r="AM30" s="56">
        <f t="shared" si="10"/>
        <v>-0.66191509141617599</v>
      </c>
      <c r="AN30" s="36">
        <v>2.2240000000000002</v>
      </c>
      <c r="AO30" s="43">
        <f t="shared" si="130"/>
        <v>1.0384967919340058</v>
      </c>
      <c r="AP30" s="61">
        <f t="shared" si="11"/>
        <v>0.33333333333333348</v>
      </c>
      <c r="AQ30" s="620">
        <v>4.8040000000000003</v>
      </c>
      <c r="AR30" s="43">
        <f t="shared" si="131"/>
        <v>1.1600719424460433</v>
      </c>
      <c r="AS30" s="56">
        <f t="shared" si="12"/>
        <v>-0.86452340665538641</v>
      </c>
      <c r="AT30" s="36">
        <v>4.5720740000000006</v>
      </c>
      <c r="AU30" s="43">
        <f t="shared" si="124"/>
        <v>-4.8277685262281378E-2</v>
      </c>
      <c r="AV30" s="56">
        <f t="shared" si="13"/>
        <v>3.4131988416988426</v>
      </c>
      <c r="AW30" s="36">
        <v>0.40500000000000003</v>
      </c>
      <c r="AX30" s="43">
        <f t="shared" si="125"/>
        <v>-0.9114187565643076</v>
      </c>
      <c r="AY30" s="56">
        <f t="shared" si="14"/>
        <v>-0.62878093492208986</v>
      </c>
      <c r="AZ30" s="36">
        <v>59.746849000000005</v>
      </c>
      <c r="BA30" s="43">
        <f t="shared" si="126"/>
        <v>146.52308395061729</v>
      </c>
      <c r="BB30" s="61">
        <f t="shared" si="15"/>
        <v>25.864590377697841</v>
      </c>
      <c r="BC30" s="620">
        <v>18.807259999999999</v>
      </c>
      <c r="BD30" s="43">
        <f t="shared" si="127"/>
        <v>-0.68521754176525695</v>
      </c>
      <c r="BE30" s="56">
        <f t="shared" si="16"/>
        <v>2.9149167360532884</v>
      </c>
      <c r="BF30" s="36">
        <v>17.956078000000002</v>
      </c>
      <c r="BG30" s="43">
        <f t="shared" si="111"/>
        <v>-4.5258160944230963E-2</v>
      </c>
      <c r="BH30" s="56">
        <f t="shared" si="17"/>
        <v>2.9273375715266199</v>
      </c>
      <c r="BI30" s="36">
        <v>11.445129000000001</v>
      </c>
      <c r="BJ30" s="43">
        <f t="shared" si="112"/>
        <v>-0.36260418338570366</v>
      </c>
      <c r="BK30" s="56">
        <f t="shared" si="18"/>
        <v>27.259577777777778</v>
      </c>
      <c r="BL30" s="36">
        <v>4.6790000000000003</v>
      </c>
      <c r="BM30" s="43">
        <f t="shared" si="128"/>
        <v>-0.59117979360477291</v>
      </c>
      <c r="BN30" s="61">
        <f t="shared" si="113"/>
        <v>-0.92168624658348097</v>
      </c>
      <c r="BO30" s="620">
        <v>4</v>
      </c>
      <c r="BP30" s="43">
        <f t="shared" si="129"/>
        <v>-0.14511647787988891</v>
      </c>
      <c r="BQ30" s="56">
        <f t="shared" si="114"/>
        <v>-0.78731617471125515</v>
      </c>
    </row>
    <row r="31" spans="1:77" ht="16.25" customHeight="1" outlineLevel="1">
      <c r="A31" s="615" t="s">
        <v>281</v>
      </c>
      <c r="B31" s="616" t="s">
        <v>126</v>
      </c>
      <c r="C31" s="617">
        <v>2.9729999999999999</v>
      </c>
      <c r="D31" s="618">
        <v>13.494999999999999</v>
      </c>
      <c r="E31" s="618">
        <v>3.927</v>
      </c>
      <c r="F31" s="619">
        <v>18.056000000000001</v>
      </c>
      <c r="G31" s="620">
        <v>4.6740000000000004</v>
      </c>
      <c r="H31" s="43">
        <f t="shared" si="115"/>
        <v>-0.74113867966326974</v>
      </c>
      <c r="I31" s="56">
        <f t="shared" si="0"/>
        <v>0.57214934409687213</v>
      </c>
      <c r="J31" s="36">
        <v>15.712</v>
      </c>
      <c r="K31" s="43">
        <f t="shared" si="116"/>
        <v>2.3615746683782626</v>
      </c>
      <c r="L31" s="56">
        <f t="shared" si="1"/>
        <v>0.16428306780288993</v>
      </c>
      <c r="M31" s="36">
        <v>10.47</v>
      </c>
      <c r="N31" s="43">
        <f t="shared" si="109"/>
        <v>-0.33363034623217913</v>
      </c>
      <c r="O31" s="56">
        <f t="shared" si="2"/>
        <v>1.6661573720397249</v>
      </c>
      <c r="P31" s="36">
        <v>10.291</v>
      </c>
      <c r="Q31" s="43">
        <f t="shared" si="110"/>
        <v>-1.7096466093600826E-2</v>
      </c>
      <c r="R31" s="61">
        <f t="shared" si="3"/>
        <v>-0.43005095259193615</v>
      </c>
      <c r="S31" s="620">
        <v>15.972</v>
      </c>
      <c r="T31" s="43">
        <f t="shared" si="117"/>
        <v>0.55203575940141869</v>
      </c>
      <c r="U31" s="56">
        <f t="shared" si="4"/>
        <v>2.4172015404364564</v>
      </c>
      <c r="V31" s="36">
        <v>1.6160000000000001</v>
      </c>
      <c r="W31" s="43">
        <f t="shared" si="118"/>
        <v>-0.89882294014525421</v>
      </c>
      <c r="X31" s="56">
        <f t="shared" si="5"/>
        <v>-0.89714867617107941</v>
      </c>
      <c r="Y31" s="36">
        <v>6.3250000000000002</v>
      </c>
      <c r="Z31" s="43">
        <f t="shared" si="119"/>
        <v>2.9139851485148514</v>
      </c>
      <c r="AA31" s="56">
        <f t="shared" si="6"/>
        <v>-0.39589302769818535</v>
      </c>
      <c r="AB31" s="36">
        <v>3.6269999999999998</v>
      </c>
      <c r="AC31" s="43">
        <f t="shared" si="120"/>
        <v>-0.42656126482213441</v>
      </c>
      <c r="AD31" s="61">
        <f t="shared" si="7"/>
        <v>-0.64755611699543292</v>
      </c>
      <c r="AE31" s="620">
        <v>4.2809999999999997</v>
      </c>
      <c r="AF31" s="43">
        <f t="shared" si="121"/>
        <v>0.18031430934656734</v>
      </c>
      <c r="AG31" s="56">
        <f t="shared" si="8"/>
        <v>-0.73196844477836209</v>
      </c>
      <c r="AH31" s="36">
        <v>4.5449999999999999</v>
      </c>
      <c r="AI31" s="43">
        <f t="shared" si="122"/>
        <v>6.1667834618079898E-2</v>
      </c>
      <c r="AJ31" s="56">
        <f t="shared" si="9"/>
        <v>1.8124999999999996</v>
      </c>
      <c r="AK31" s="36">
        <v>12.340999999999999</v>
      </c>
      <c r="AL31" s="43">
        <f t="shared" si="123"/>
        <v>1.7152915291529154</v>
      </c>
      <c r="AM31" s="56">
        <f t="shared" si="10"/>
        <v>0.95114624505928846</v>
      </c>
      <c r="AN31" s="36">
        <v>12.584</v>
      </c>
      <c r="AO31" s="43">
        <f t="shared" si="130"/>
        <v>1.969046268535779E-2</v>
      </c>
      <c r="AP31" s="61">
        <f t="shared" si="11"/>
        <v>2.4695340501792118</v>
      </c>
      <c r="AQ31" s="620">
        <v>9.6389999999999993</v>
      </c>
      <c r="AR31" s="43">
        <f t="shared" si="131"/>
        <v>-0.23402733630006356</v>
      </c>
      <c r="AS31" s="56">
        <f t="shared" si="12"/>
        <v>1.2515767344078488</v>
      </c>
      <c r="AT31" s="36">
        <v>16.886823</v>
      </c>
      <c r="AU31" s="43">
        <f t="shared" si="124"/>
        <v>0.75192685963274197</v>
      </c>
      <c r="AV31" s="56">
        <f t="shared" si="13"/>
        <v>2.7154726072607263</v>
      </c>
      <c r="AW31" s="36">
        <v>20.170973</v>
      </c>
      <c r="AX31" s="43">
        <f t="shared" si="125"/>
        <v>0.19448003925901292</v>
      </c>
      <c r="AY31" s="56">
        <f t="shared" si="14"/>
        <v>0.63446827647678483</v>
      </c>
      <c r="AZ31" s="36">
        <v>44.28228</v>
      </c>
      <c r="BA31" s="43">
        <f t="shared" si="126"/>
        <v>1.1953467490140413</v>
      </c>
      <c r="BB31" s="61">
        <f t="shared" si="15"/>
        <v>2.5189351557533377</v>
      </c>
      <c r="BC31" s="620">
        <v>19.556207999999998</v>
      </c>
      <c r="BD31" s="43">
        <f t="shared" si="127"/>
        <v>-0.55837395906443854</v>
      </c>
      <c r="BE31" s="56">
        <f t="shared" si="16"/>
        <v>1.028862745098039</v>
      </c>
      <c r="BF31" s="36">
        <v>13.572042</v>
      </c>
      <c r="BG31" s="43">
        <f t="shared" si="111"/>
        <v>-0.30599827942104108</v>
      </c>
      <c r="BH31" s="56">
        <f t="shared" si="17"/>
        <v>-0.19629393877107615</v>
      </c>
      <c r="BI31" s="36">
        <v>15.336373999999999</v>
      </c>
      <c r="BJ31" s="43">
        <f t="shared" si="112"/>
        <v>0.12999753463775021</v>
      </c>
      <c r="BK31" s="56">
        <f t="shared" si="18"/>
        <v>-0.23968100101070988</v>
      </c>
      <c r="BL31" s="36">
        <v>19.056000000000001</v>
      </c>
      <c r="BM31" s="43">
        <f t="shared" si="128"/>
        <v>0.24253620836320255</v>
      </c>
      <c r="BN31" s="61">
        <f t="shared" si="113"/>
        <v>-0.56966985439774098</v>
      </c>
      <c r="BO31" s="620">
        <v>17</v>
      </c>
      <c r="BP31" s="43">
        <f t="shared" si="129"/>
        <v>-0.10789252728799337</v>
      </c>
      <c r="BQ31" s="56">
        <f t="shared" si="114"/>
        <v>-0.13071082082988672</v>
      </c>
    </row>
    <row r="32" spans="1:77" ht="16.25" customHeight="1" outlineLevel="1">
      <c r="A32" s="615" t="s">
        <v>282</v>
      </c>
      <c r="B32" s="616" t="s">
        <v>308</v>
      </c>
      <c r="C32" s="617">
        <v>11.45</v>
      </c>
      <c r="D32" s="618">
        <v>11.039</v>
      </c>
      <c r="E32" s="618">
        <v>12.223000000000001</v>
      </c>
      <c r="F32" s="619">
        <v>23.405000000000001</v>
      </c>
      <c r="G32" s="620">
        <v>23.681000000000001</v>
      </c>
      <c r="H32" s="43">
        <f t="shared" si="115"/>
        <v>1.1792352061525291E-2</v>
      </c>
      <c r="I32" s="56">
        <f t="shared" si="0"/>
        <v>1.0682096069868998</v>
      </c>
      <c r="J32" s="36">
        <v>27.725999999999999</v>
      </c>
      <c r="K32" s="43">
        <f t="shared" si="116"/>
        <v>0.17081204341032885</v>
      </c>
      <c r="L32" s="56">
        <f t="shared" si="1"/>
        <v>1.5116405471510101</v>
      </c>
      <c r="M32" s="36">
        <v>31.556000000000001</v>
      </c>
      <c r="N32" s="43">
        <f t="shared" si="109"/>
        <v>0.13813748827815053</v>
      </c>
      <c r="O32" s="56">
        <f t="shared" si="2"/>
        <v>1.5816902560746136</v>
      </c>
      <c r="P32" s="36">
        <v>36.317</v>
      </c>
      <c r="Q32" s="43">
        <f t="shared" si="110"/>
        <v>0.1508746355685131</v>
      </c>
      <c r="R32" s="61">
        <f t="shared" si="3"/>
        <v>0.55167699209570609</v>
      </c>
      <c r="S32" s="620">
        <v>32.064</v>
      </c>
      <c r="T32" s="43">
        <f t="shared" si="117"/>
        <v>-0.11710769061321147</v>
      </c>
      <c r="U32" s="56">
        <f t="shared" si="4"/>
        <v>0.35399687513196221</v>
      </c>
      <c r="V32" s="36">
        <v>31.19</v>
      </c>
      <c r="W32" s="43">
        <f t="shared" si="118"/>
        <v>-2.7257984031936133E-2</v>
      </c>
      <c r="X32" s="56">
        <f t="shared" si="5"/>
        <v>0.12493688234869804</v>
      </c>
      <c r="Y32" s="36">
        <v>32.534999999999997</v>
      </c>
      <c r="Z32" s="43">
        <f t="shared" si="119"/>
        <v>4.3122795767874145E-2</v>
      </c>
      <c r="AA32" s="56">
        <f t="shared" si="6"/>
        <v>3.1024210926606566E-2</v>
      </c>
      <c r="AB32" s="36">
        <v>28.44</v>
      </c>
      <c r="AC32" s="43">
        <f t="shared" si="120"/>
        <v>-0.12586445366528343</v>
      </c>
      <c r="AD32" s="61">
        <f t="shared" si="7"/>
        <v>-0.21689566869510146</v>
      </c>
      <c r="AE32" s="620">
        <v>34.915999999999997</v>
      </c>
      <c r="AF32" s="43">
        <f t="shared" si="121"/>
        <v>0.2277074542897326</v>
      </c>
      <c r="AG32" s="56">
        <f t="shared" si="8"/>
        <v>8.894710578842302E-2</v>
      </c>
      <c r="AH32" s="36">
        <v>42.008000000000003</v>
      </c>
      <c r="AI32" s="43">
        <f t="shared" si="122"/>
        <v>0.2031160499484479</v>
      </c>
      <c r="AJ32" s="56">
        <f t="shared" si="9"/>
        <v>0.34684193651811479</v>
      </c>
      <c r="AK32" s="36">
        <v>44.383000000000003</v>
      </c>
      <c r="AL32" s="43">
        <f t="shared" si="123"/>
        <v>5.6536850123785953E-2</v>
      </c>
      <c r="AM32" s="56">
        <f t="shared" si="10"/>
        <v>0.36416167204548966</v>
      </c>
      <c r="AN32" s="36">
        <v>41.268999999999998</v>
      </c>
      <c r="AO32" s="43">
        <f t="shared" si="130"/>
        <v>-7.0161998963567229E-2</v>
      </c>
      <c r="AP32" s="61">
        <f t="shared" si="11"/>
        <v>0.4510900140646974</v>
      </c>
      <c r="AQ32" s="620">
        <v>44.570999999999998</v>
      </c>
      <c r="AR32" s="43">
        <f t="shared" si="131"/>
        <v>8.0011631006324357E-2</v>
      </c>
      <c r="AS32" s="56">
        <f t="shared" si="12"/>
        <v>0.27652079275976638</v>
      </c>
      <c r="AT32" s="36">
        <v>53.847982000000002</v>
      </c>
      <c r="AU32" s="43">
        <f t="shared" si="124"/>
        <v>0.20813941800722446</v>
      </c>
      <c r="AV32" s="56">
        <f t="shared" si="13"/>
        <v>0.28185064749571498</v>
      </c>
      <c r="AW32" s="36">
        <v>44.451177000000001</v>
      </c>
      <c r="AX32" s="43">
        <f t="shared" si="125"/>
        <v>-0.17450616812344055</v>
      </c>
      <c r="AY32" s="56">
        <f t="shared" si="14"/>
        <v>1.5361061667755749E-3</v>
      </c>
      <c r="AZ32" s="36">
        <v>51.430019000000001</v>
      </c>
      <c r="BA32" s="43">
        <f t="shared" si="126"/>
        <v>0.15700016222292601</v>
      </c>
      <c r="BB32" s="61">
        <f t="shared" si="15"/>
        <v>0.24621432552278955</v>
      </c>
      <c r="BC32" s="620">
        <v>44.444368000000004</v>
      </c>
      <c r="BD32" s="43">
        <f t="shared" si="127"/>
        <v>-0.13582827958900812</v>
      </c>
      <c r="BE32" s="56">
        <f t="shared" si="16"/>
        <v>-2.8411298826589437E-3</v>
      </c>
      <c r="BF32" s="36">
        <v>50.819050000000004</v>
      </c>
      <c r="BG32" s="43">
        <f t="shared" si="111"/>
        <v>0.14343059170061778</v>
      </c>
      <c r="BH32" s="56">
        <f t="shared" si="17"/>
        <v>-5.6249684528567823E-2</v>
      </c>
      <c r="BI32" s="36">
        <v>53.849182999999996</v>
      </c>
      <c r="BJ32" s="43">
        <f t="shared" si="112"/>
        <v>5.9625927678695234E-2</v>
      </c>
      <c r="BK32" s="56">
        <f t="shared" si="18"/>
        <v>0.2114231080990272</v>
      </c>
      <c r="BL32" s="36">
        <v>56.368000000000002</v>
      </c>
      <c r="BM32" s="43">
        <f t="shared" si="128"/>
        <v>4.6775398616540009E-2</v>
      </c>
      <c r="BN32" s="61">
        <f t="shared" si="113"/>
        <v>9.6013594706235716E-2</v>
      </c>
      <c r="BO32" s="620">
        <v>55</v>
      </c>
      <c r="BP32" s="43">
        <f t="shared" si="129"/>
        <v>-2.4269088844734665E-2</v>
      </c>
      <c r="BQ32" s="56">
        <f t="shared" si="114"/>
        <v>0.23750212850366093</v>
      </c>
    </row>
    <row r="33" spans="1:69" ht="16.25" customHeight="1" outlineLevel="1">
      <c r="A33" s="615" t="s">
        <v>283</v>
      </c>
      <c r="B33" s="616" t="s">
        <v>309</v>
      </c>
      <c r="C33" s="617">
        <v>66.174000000000007</v>
      </c>
      <c r="D33" s="618">
        <v>119.179</v>
      </c>
      <c r="E33" s="618">
        <v>44.978000000000002</v>
      </c>
      <c r="F33" s="619">
        <v>95.731999999999999</v>
      </c>
      <c r="G33" s="620">
        <v>71.778000000000006</v>
      </c>
      <c r="H33" s="43">
        <f t="shared" si="115"/>
        <v>-0.25021936238666265</v>
      </c>
      <c r="I33" s="56">
        <f t="shared" si="0"/>
        <v>8.4685828270922192E-2</v>
      </c>
      <c r="J33" s="36">
        <v>96.736000000000004</v>
      </c>
      <c r="K33" s="43">
        <f t="shared" si="116"/>
        <v>0.34771099779876846</v>
      </c>
      <c r="L33" s="56">
        <f t="shared" si="1"/>
        <v>-0.18831337735674902</v>
      </c>
      <c r="M33" s="36">
        <v>75.55</v>
      </c>
      <c r="N33" s="43">
        <f t="shared" si="109"/>
        <v>-0.21900843532914327</v>
      </c>
      <c r="O33" s="56">
        <f t="shared" si="2"/>
        <v>0.67971008048379189</v>
      </c>
      <c r="P33" s="36">
        <v>62.411000000000001</v>
      </c>
      <c r="Q33" s="43">
        <f t="shared" si="110"/>
        <v>-0.17391131700860352</v>
      </c>
      <c r="R33" s="61">
        <f t="shared" si="3"/>
        <v>-0.34806543266619305</v>
      </c>
      <c r="S33" s="620">
        <v>51.901000000000003</v>
      </c>
      <c r="T33" s="43">
        <f t="shared" si="117"/>
        <v>-0.16839980131707544</v>
      </c>
      <c r="U33" s="56">
        <f t="shared" si="4"/>
        <v>-0.27692329125916015</v>
      </c>
      <c r="V33" s="36">
        <v>58.579000000000001</v>
      </c>
      <c r="W33" s="43">
        <f t="shared" si="118"/>
        <v>0.12866804107820662</v>
      </c>
      <c r="X33" s="56">
        <f t="shared" si="5"/>
        <v>-0.39444467416473705</v>
      </c>
      <c r="Y33" s="36">
        <v>32.140999999999998</v>
      </c>
      <c r="Z33" s="43">
        <f t="shared" si="119"/>
        <v>-0.45132214616159383</v>
      </c>
      <c r="AA33" s="56">
        <f t="shared" si="6"/>
        <v>-0.57457313037723368</v>
      </c>
      <c r="AB33" s="36">
        <v>36.832999999999998</v>
      </c>
      <c r="AC33" s="43">
        <f t="shared" si="120"/>
        <v>0.1459817678354749</v>
      </c>
      <c r="AD33" s="61">
        <f t="shared" si="7"/>
        <v>-0.40983160019868292</v>
      </c>
      <c r="AE33" s="620">
        <v>28.547000000000001</v>
      </c>
      <c r="AF33" s="43">
        <f t="shared" si="121"/>
        <v>-0.22496131186707569</v>
      </c>
      <c r="AG33" s="56">
        <f t="shared" si="8"/>
        <v>-0.44997206219533348</v>
      </c>
      <c r="AH33" s="36">
        <v>25.672000000000001</v>
      </c>
      <c r="AI33" s="43">
        <f t="shared" si="122"/>
        <v>-0.10071110799733773</v>
      </c>
      <c r="AJ33" s="56">
        <f t="shared" si="9"/>
        <v>-0.56175421226036626</v>
      </c>
      <c r="AK33" s="36">
        <v>24.802</v>
      </c>
      <c r="AL33" s="43">
        <f t="shared" si="123"/>
        <v>-3.3889062013088278E-2</v>
      </c>
      <c r="AM33" s="56">
        <f t="shared" si="10"/>
        <v>-0.22833763728570977</v>
      </c>
      <c r="AN33" s="36">
        <v>42.581000000000003</v>
      </c>
      <c r="AO33" s="43">
        <f t="shared" si="130"/>
        <v>0.71683735182646569</v>
      </c>
      <c r="AP33" s="61">
        <f t="shared" si="11"/>
        <v>0.15605571091141113</v>
      </c>
      <c r="AQ33" s="620">
        <v>73.370999999999995</v>
      </c>
      <c r="AR33" s="43">
        <f t="shared" si="131"/>
        <v>0.72309245907799236</v>
      </c>
      <c r="AS33" s="56">
        <f t="shared" si="12"/>
        <v>1.5701825060426664</v>
      </c>
      <c r="AT33" s="36">
        <v>91.08530300000001</v>
      </c>
      <c r="AU33" s="43">
        <f t="shared" si="124"/>
        <v>0.24143466764798105</v>
      </c>
      <c r="AV33" s="56">
        <f t="shared" si="13"/>
        <v>2.5480407837332506</v>
      </c>
      <c r="AW33" s="36">
        <v>80.111604999999997</v>
      </c>
      <c r="AX33" s="43">
        <f t="shared" si="125"/>
        <v>-0.12047715315828733</v>
      </c>
      <c r="AY33" s="56">
        <f t="shared" si="14"/>
        <v>2.230046165631804</v>
      </c>
      <c r="AZ33" s="36">
        <v>153.96194699999998</v>
      </c>
      <c r="BA33" s="43">
        <f t="shared" si="126"/>
        <v>0.92184324605654799</v>
      </c>
      <c r="BB33" s="61">
        <f t="shared" si="15"/>
        <v>2.6157428665367175</v>
      </c>
      <c r="BC33" s="620">
        <v>131.20969699999998</v>
      </c>
      <c r="BD33" s="43">
        <f t="shared" si="127"/>
        <v>-0.14777839877538057</v>
      </c>
      <c r="BE33" s="56">
        <f t="shared" si="16"/>
        <v>0.78830460263591862</v>
      </c>
      <c r="BF33" s="36">
        <v>131.01561100000001</v>
      </c>
      <c r="BG33" s="43">
        <f t="shared" si="111"/>
        <v>-1.4792046962807115E-3</v>
      </c>
      <c r="BH33" s="56">
        <f t="shared" si="17"/>
        <v>0.43838365449582994</v>
      </c>
      <c r="BI33" s="36">
        <v>79.050153000000009</v>
      </c>
      <c r="BJ33" s="43">
        <f t="shared" si="112"/>
        <v>-0.3966356192469308</v>
      </c>
      <c r="BK33" s="56">
        <f t="shared" si="18"/>
        <v>-1.3249665887982043E-2</v>
      </c>
      <c r="BL33" s="36">
        <v>66.116</v>
      </c>
      <c r="BM33" s="43">
        <f t="shared" si="128"/>
        <v>-0.16361958211516692</v>
      </c>
      <c r="BN33" s="61">
        <f t="shared" si="113"/>
        <v>-0.57056921344337108</v>
      </c>
      <c r="BO33" s="620">
        <v>75</v>
      </c>
      <c r="BP33" s="43">
        <f t="shared" si="129"/>
        <v>0.13436989533547106</v>
      </c>
      <c r="BQ33" s="56">
        <f t="shared" si="114"/>
        <v>-0.42839590583003928</v>
      </c>
    </row>
    <row r="34" spans="1:69" ht="16.25" customHeight="1" outlineLevel="1">
      <c r="A34" s="615" t="s">
        <v>284</v>
      </c>
      <c r="B34" s="616" t="s">
        <v>301</v>
      </c>
      <c r="C34" s="617">
        <v>0.874</v>
      </c>
      <c r="D34" s="618">
        <v>2.8380000000000001</v>
      </c>
      <c r="E34" s="618">
        <v>3.3769999999999998</v>
      </c>
      <c r="F34" s="619">
        <v>0.40400000000000003</v>
      </c>
      <c r="G34" s="620">
        <v>2.2000000000000002</v>
      </c>
      <c r="H34" s="43">
        <f t="shared" si="115"/>
        <v>4.4455445544554459</v>
      </c>
      <c r="I34" s="56">
        <f t="shared" si="0"/>
        <v>1.5171624713958813</v>
      </c>
      <c r="J34" s="36">
        <v>1.8080000000000001</v>
      </c>
      <c r="K34" s="43">
        <f t="shared" si="116"/>
        <v>-0.17818181818181822</v>
      </c>
      <c r="L34" s="56">
        <f t="shared" si="1"/>
        <v>-0.36293164200140948</v>
      </c>
      <c r="M34" s="36">
        <v>2.0550000000000002</v>
      </c>
      <c r="N34" s="43">
        <f t="shared" si="109"/>
        <v>0.13661504424778759</v>
      </c>
      <c r="O34" s="56">
        <f t="shared" si="2"/>
        <v>-0.39147172046194834</v>
      </c>
      <c r="P34" s="36">
        <v>2.7269999999999999</v>
      </c>
      <c r="Q34" s="43">
        <f t="shared" si="110"/>
        <v>0.32700729927007277</v>
      </c>
      <c r="R34" s="61">
        <f t="shared" si="3"/>
        <v>5.7499999999999991</v>
      </c>
      <c r="S34" s="620">
        <v>1.6020000000000001</v>
      </c>
      <c r="T34" s="43">
        <f t="shared" si="117"/>
        <v>-0.41254125412541243</v>
      </c>
      <c r="U34" s="56">
        <f t="shared" si="4"/>
        <v>-0.27181818181818185</v>
      </c>
      <c r="V34" s="36">
        <v>3.27</v>
      </c>
      <c r="W34" s="43">
        <f t="shared" si="118"/>
        <v>1.0411985018726591</v>
      </c>
      <c r="X34" s="56">
        <f t="shared" si="5"/>
        <v>0.8086283185840708</v>
      </c>
      <c r="Y34" s="36">
        <v>1.587</v>
      </c>
      <c r="Z34" s="43">
        <f t="shared" si="119"/>
        <v>-0.51467889908256881</v>
      </c>
      <c r="AA34" s="56">
        <f t="shared" si="6"/>
        <v>-0.22773722627737236</v>
      </c>
      <c r="AB34" s="36">
        <v>2.7440000000000002</v>
      </c>
      <c r="AC34" s="43">
        <f t="shared" si="120"/>
        <v>0.72904851921865177</v>
      </c>
      <c r="AD34" s="61">
        <f t="shared" si="7"/>
        <v>6.2339567290063957E-3</v>
      </c>
      <c r="AE34" s="620">
        <v>0.38800000000000001</v>
      </c>
      <c r="AF34" s="43">
        <f t="shared" si="121"/>
        <v>-0.85860058309037901</v>
      </c>
      <c r="AG34" s="56">
        <f t="shared" si="8"/>
        <v>-0.75780274656679159</v>
      </c>
      <c r="AH34" s="36">
        <v>1.712</v>
      </c>
      <c r="AI34" s="43">
        <f t="shared" si="122"/>
        <v>3.412371134020618</v>
      </c>
      <c r="AJ34" s="56">
        <f t="shared" si="9"/>
        <v>-0.47645259938837925</v>
      </c>
      <c r="AK34" s="36">
        <v>0.28999999999999998</v>
      </c>
      <c r="AL34" s="43">
        <f t="shared" si="123"/>
        <v>-0.83060747663551404</v>
      </c>
      <c r="AM34" s="56">
        <f t="shared" si="10"/>
        <v>-0.81726528040327662</v>
      </c>
      <c r="AN34" s="36">
        <v>2.04</v>
      </c>
      <c r="AO34" s="43">
        <f t="shared" si="130"/>
        <v>6.0344827586206904</v>
      </c>
      <c r="AP34" s="61">
        <f t="shared" si="11"/>
        <v>-0.2565597667638484</v>
      </c>
      <c r="AQ34" s="620">
        <v>0.94499999999999995</v>
      </c>
      <c r="AR34" s="43">
        <f t="shared" si="131"/>
        <v>-0.53676470588235303</v>
      </c>
      <c r="AS34" s="56">
        <f t="shared" si="12"/>
        <v>1.4355670103092781</v>
      </c>
      <c r="AT34" s="36">
        <v>2.2429950000000001</v>
      </c>
      <c r="AU34" s="43">
        <f t="shared" si="124"/>
        <v>1.3735396825396826</v>
      </c>
      <c r="AV34" s="56">
        <f t="shared" si="13"/>
        <v>0.31016063084112155</v>
      </c>
      <c r="AW34" s="36">
        <v>0.96899999999999997</v>
      </c>
      <c r="AX34" s="43">
        <f t="shared" si="125"/>
        <v>-0.5679883370225971</v>
      </c>
      <c r="AY34" s="56">
        <f t="shared" si="14"/>
        <v>2.3413793103448279</v>
      </c>
      <c r="AZ34" s="36">
        <v>0.51800000000000002</v>
      </c>
      <c r="BA34" s="43">
        <f t="shared" si="126"/>
        <v>-0.46542827657378738</v>
      </c>
      <c r="BB34" s="61">
        <f t="shared" si="15"/>
        <v>-0.74607843137254903</v>
      </c>
      <c r="BC34" s="620">
        <v>1.4710000000000001</v>
      </c>
      <c r="BD34" s="43">
        <f t="shared" si="127"/>
        <v>1.83976833976834</v>
      </c>
      <c r="BE34" s="56">
        <f t="shared" si="16"/>
        <v>0.55661375661375678</v>
      </c>
      <c r="BF34" s="36">
        <v>4.6500000000000004</v>
      </c>
      <c r="BG34" s="43">
        <f t="shared" si="111"/>
        <v>2.1611148878314075</v>
      </c>
      <c r="BH34" s="56">
        <f t="shared" si="17"/>
        <v>1.0731209833280948</v>
      </c>
      <c r="BI34" s="36">
        <v>6.1243350000000003</v>
      </c>
      <c r="BJ34" s="43">
        <f t="shared" si="112"/>
        <v>0.31706129032258068</v>
      </c>
      <c r="BK34" s="56">
        <f t="shared" si="18"/>
        <v>5.320263157894737</v>
      </c>
      <c r="BL34" s="36">
        <v>3.5609999999999999</v>
      </c>
      <c r="BM34" s="43">
        <f t="shared" si="128"/>
        <v>-0.41854911594483324</v>
      </c>
      <c r="BN34" s="61">
        <f t="shared" si="113"/>
        <v>5.8745173745173744</v>
      </c>
      <c r="BO34" s="620">
        <v>8</v>
      </c>
      <c r="BP34" s="43">
        <f t="shared" si="129"/>
        <v>1.2465599550688009</v>
      </c>
      <c r="BQ34" s="56">
        <f t="shared" si="114"/>
        <v>4.4384772263766141</v>
      </c>
    </row>
    <row r="35" spans="1:69" ht="16.25" customHeight="1" outlineLevel="1">
      <c r="A35" s="615" t="s">
        <v>285</v>
      </c>
      <c r="B35" s="616" t="s">
        <v>286</v>
      </c>
      <c r="C35" s="617">
        <v>29.02</v>
      </c>
      <c r="D35" s="618">
        <v>38.457999999999998</v>
      </c>
      <c r="E35" s="618">
        <v>32.148000000000003</v>
      </c>
      <c r="F35" s="619">
        <v>53.89</v>
      </c>
      <c r="G35" s="620">
        <v>48.000999999999998</v>
      </c>
      <c r="H35" s="43">
        <f t="shared" si="115"/>
        <v>-0.10927815921321216</v>
      </c>
      <c r="I35" s="56">
        <f t="shared" si="0"/>
        <v>0.65406616126809092</v>
      </c>
      <c r="J35" s="36">
        <v>52.402999999999999</v>
      </c>
      <c r="K35" s="43">
        <f t="shared" si="116"/>
        <v>9.1706422782858787E-2</v>
      </c>
      <c r="L35" s="56">
        <f t="shared" si="1"/>
        <v>0.36260335950907496</v>
      </c>
      <c r="M35" s="36">
        <v>40.954000000000001</v>
      </c>
      <c r="N35" s="43">
        <f t="shared" si="109"/>
        <v>-0.21847985802339553</v>
      </c>
      <c r="O35" s="56">
        <f t="shared" si="2"/>
        <v>0.27392061714570093</v>
      </c>
      <c r="P35" s="36">
        <v>58.067</v>
      </c>
      <c r="Q35" s="43">
        <f t="shared" si="110"/>
        <v>0.4178590613859452</v>
      </c>
      <c r="R35" s="61">
        <f t="shared" si="3"/>
        <v>7.7509742067173759E-2</v>
      </c>
      <c r="S35" s="620">
        <v>57.42</v>
      </c>
      <c r="T35" s="43">
        <f t="shared" si="117"/>
        <v>-1.1142301134895893E-2</v>
      </c>
      <c r="U35" s="56">
        <f t="shared" si="4"/>
        <v>0.19622507864419503</v>
      </c>
      <c r="V35" s="36">
        <v>60.719000000000001</v>
      </c>
      <c r="W35" s="43">
        <f t="shared" si="118"/>
        <v>5.7453848833159071E-2</v>
      </c>
      <c r="X35" s="56">
        <f t="shared" si="5"/>
        <v>0.15869320458752356</v>
      </c>
      <c r="Y35" s="36">
        <v>29.262</v>
      </c>
      <c r="Z35" s="43">
        <f t="shared" si="119"/>
        <v>-0.51807506711243601</v>
      </c>
      <c r="AA35" s="56">
        <f t="shared" si="6"/>
        <v>-0.28549103872637593</v>
      </c>
      <c r="AB35" s="36">
        <v>43.156999999999996</v>
      </c>
      <c r="AC35" s="43">
        <f t="shared" si="120"/>
        <v>0.47484792563734524</v>
      </c>
      <c r="AD35" s="61">
        <f t="shared" si="7"/>
        <v>-0.25677234918284053</v>
      </c>
      <c r="AE35" s="620">
        <v>102.057</v>
      </c>
      <c r="AF35" s="43">
        <f t="shared" si="121"/>
        <v>1.364784391871539</v>
      </c>
      <c r="AG35" s="56">
        <f t="shared" si="8"/>
        <v>0.77737722048066882</v>
      </c>
      <c r="AH35" s="36">
        <v>16.495000000000001</v>
      </c>
      <c r="AI35" s="43">
        <f t="shared" si="122"/>
        <v>-0.83837463378308197</v>
      </c>
      <c r="AJ35" s="56">
        <f t="shared" si="9"/>
        <v>-0.72833874075659999</v>
      </c>
      <c r="AK35" s="36">
        <v>10.592000000000001</v>
      </c>
      <c r="AL35" s="43">
        <f t="shared" si="123"/>
        <v>-0.35786602000606249</v>
      </c>
      <c r="AM35" s="56">
        <f t="shared" si="10"/>
        <v>-0.63802884286788331</v>
      </c>
      <c r="AN35" s="36">
        <v>134.61600000000001</v>
      </c>
      <c r="AO35" s="43">
        <f t="shared" si="130"/>
        <v>11.709214501510575</v>
      </c>
      <c r="AP35" s="61">
        <f t="shared" si="11"/>
        <v>2.1192158861830066</v>
      </c>
      <c r="AQ35" s="620">
        <v>129.94999999999999</v>
      </c>
      <c r="AR35" s="43">
        <f t="shared" si="131"/>
        <v>-3.4661555832887769E-2</v>
      </c>
      <c r="AS35" s="56">
        <f t="shared" si="12"/>
        <v>0.27330805334273967</v>
      </c>
      <c r="AT35" s="36">
        <v>25.524519999999988</v>
      </c>
      <c r="AU35" s="43">
        <f t="shared" si="124"/>
        <v>-0.80358199307425937</v>
      </c>
      <c r="AV35" s="56">
        <f t="shared" si="13"/>
        <v>0.54740951803576765</v>
      </c>
      <c r="AW35" s="36">
        <v>49.280889000000002</v>
      </c>
      <c r="AX35" s="43">
        <f t="shared" si="125"/>
        <v>0.93072735549973218</v>
      </c>
      <c r="AY35" s="56">
        <f t="shared" si="14"/>
        <v>3.6526519070996981</v>
      </c>
      <c r="AZ35" s="36">
        <v>65.498146000000006</v>
      </c>
      <c r="BA35" s="43">
        <f t="shared" si="126"/>
        <v>0.32907801237108369</v>
      </c>
      <c r="BB35" s="61">
        <f t="shared" si="15"/>
        <v>-0.51344456825340234</v>
      </c>
      <c r="BC35" s="620">
        <v>64.948830000000001</v>
      </c>
      <c r="BD35" s="43">
        <f t="shared" si="127"/>
        <v>-8.386741206384718E-3</v>
      </c>
      <c r="BE35" s="56">
        <f t="shared" si="16"/>
        <v>-0.50020138514813384</v>
      </c>
      <c r="BF35" s="36">
        <v>58.761779000000004</v>
      </c>
      <c r="BG35" s="43">
        <f t="shared" si="111"/>
        <v>-9.5260391911601738E-2</v>
      </c>
      <c r="BH35" s="56">
        <f t="shared" si="17"/>
        <v>1.3021697959452334</v>
      </c>
      <c r="BI35" s="36">
        <v>19.258517999999999</v>
      </c>
      <c r="BJ35" s="43">
        <f t="shared" si="112"/>
        <v>-0.67226114784577917</v>
      </c>
      <c r="BK35" s="56">
        <f t="shared" si="18"/>
        <v>-0.60920920075122842</v>
      </c>
      <c r="BL35" s="36">
        <v>86.635000000000005</v>
      </c>
      <c r="BM35" s="43">
        <f t="shared" si="128"/>
        <v>3.4985289106877282</v>
      </c>
      <c r="BN35" s="61">
        <f t="shared" si="113"/>
        <v>0.3227091954633341</v>
      </c>
      <c r="BO35" s="620">
        <v>96</v>
      </c>
      <c r="BP35" s="43">
        <f t="shared" si="129"/>
        <v>0.10809718935764989</v>
      </c>
      <c r="BQ35" s="56">
        <f t="shared" si="114"/>
        <v>0.47808667223104706</v>
      </c>
    </row>
    <row r="36" spans="1:69" ht="16.25" customHeight="1" outlineLevel="1">
      <c r="A36" s="615" t="s">
        <v>287</v>
      </c>
      <c r="B36" s="616" t="s">
        <v>302</v>
      </c>
      <c r="C36" s="617">
        <v>8.7149999999999999</v>
      </c>
      <c r="D36" s="618">
        <v>8.5090000000000003</v>
      </c>
      <c r="E36" s="618">
        <v>9.27</v>
      </c>
      <c r="F36" s="619">
        <v>11.981</v>
      </c>
      <c r="G36" s="620">
        <v>13.058999999999999</v>
      </c>
      <c r="H36" s="43">
        <f t="shared" si="115"/>
        <v>8.9975795008763848E-2</v>
      </c>
      <c r="I36" s="56">
        <f t="shared" si="0"/>
        <v>0.4984509466437177</v>
      </c>
      <c r="J36" s="36">
        <v>12.664</v>
      </c>
      <c r="K36" s="43">
        <f t="shared" si="116"/>
        <v>-3.0247338999923379E-2</v>
      </c>
      <c r="L36" s="56">
        <f t="shared" si="1"/>
        <v>0.48830649900105771</v>
      </c>
      <c r="M36" s="36">
        <v>11.855</v>
      </c>
      <c r="N36" s="43">
        <f t="shared" si="109"/>
        <v>-6.3881869867340457E-2</v>
      </c>
      <c r="O36" s="56">
        <f t="shared" si="2"/>
        <v>0.27885652642934211</v>
      </c>
      <c r="P36" s="36">
        <v>11.071999999999999</v>
      </c>
      <c r="Q36" s="43">
        <f t="shared" si="110"/>
        <v>-6.6048080978490242E-2</v>
      </c>
      <c r="R36" s="61">
        <f t="shared" si="3"/>
        <v>-7.5870127702195256E-2</v>
      </c>
      <c r="S36" s="620">
        <v>7.4219999999999997</v>
      </c>
      <c r="T36" s="43">
        <f t="shared" si="117"/>
        <v>-0.32966040462427748</v>
      </c>
      <c r="U36" s="56">
        <f t="shared" si="4"/>
        <v>-0.43165632896852746</v>
      </c>
      <c r="V36" s="36">
        <v>5.2750000000000004</v>
      </c>
      <c r="W36" s="43">
        <f t="shared" si="118"/>
        <v>-0.28927512799784416</v>
      </c>
      <c r="X36" s="56">
        <f t="shared" si="5"/>
        <v>-0.5834649399873657</v>
      </c>
      <c r="Y36" s="36">
        <v>5.6349999999999998</v>
      </c>
      <c r="Z36" s="43">
        <f t="shared" si="119"/>
        <v>6.8246445497630148E-2</v>
      </c>
      <c r="AA36" s="56">
        <f t="shared" si="6"/>
        <v>-0.52467313369886126</v>
      </c>
      <c r="AB36" s="36">
        <v>7.9020000000000001</v>
      </c>
      <c r="AC36" s="43">
        <f t="shared" si="120"/>
        <v>0.40230700976042599</v>
      </c>
      <c r="AD36" s="61">
        <f t="shared" si="7"/>
        <v>-0.28630780346820806</v>
      </c>
      <c r="AE36" s="620">
        <v>2.8879999999999999</v>
      </c>
      <c r="AF36" s="43">
        <f t="shared" si="121"/>
        <v>-0.63452290559352065</v>
      </c>
      <c r="AG36" s="56">
        <f t="shared" si="8"/>
        <v>-0.61088655348962551</v>
      </c>
      <c r="AH36" s="36">
        <v>3.3149999999999999</v>
      </c>
      <c r="AI36" s="43">
        <f t="shared" si="122"/>
        <v>0.14785318559556782</v>
      </c>
      <c r="AJ36" s="56">
        <f t="shared" si="9"/>
        <v>-0.37156398104265409</v>
      </c>
      <c r="AK36" s="36">
        <v>2.7320000000000002</v>
      </c>
      <c r="AL36" s="43">
        <f t="shared" si="123"/>
        <v>-0.17586726998491697</v>
      </c>
      <c r="AM36" s="56">
        <f t="shared" si="10"/>
        <v>-0.51517302573203194</v>
      </c>
      <c r="AN36" s="36">
        <v>4.492</v>
      </c>
      <c r="AO36" s="43">
        <f t="shared" si="130"/>
        <v>0.64421669106881385</v>
      </c>
      <c r="AP36" s="61">
        <f t="shared" si="11"/>
        <v>-0.43153631991900787</v>
      </c>
      <c r="AQ36" s="620">
        <v>4.5759999999999996</v>
      </c>
      <c r="AR36" s="43">
        <f t="shared" si="131"/>
        <v>1.8699910952804988E-2</v>
      </c>
      <c r="AS36" s="56">
        <f t="shared" si="12"/>
        <v>0.58448753462603875</v>
      </c>
      <c r="AT36" s="36">
        <v>3.36409</v>
      </c>
      <c r="AU36" s="43">
        <f t="shared" si="124"/>
        <v>-0.26484047202797201</v>
      </c>
      <c r="AV36" s="56">
        <f t="shared" si="13"/>
        <v>1.4808446455505386E-2</v>
      </c>
      <c r="AW36" s="36">
        <v>4.3315659999999996</v>
      </c>
      <c r="AX36" s="43">
        <f t="shared" si="125"/>
        <v>0.28758921431947404</v>
      </c>
      <c r="AY36" s="56">
        <f t="shared" si="14"/>
        <v>0.58549267935578309</v>
      </c>
      <c r="AZ36" s="36">
        <v>10.280646000000001</v>
      </c>
      <c r="BA36" s="43">
        <f t="shared" si="126"/>
        <v>1.3734247613911461</v>
      </c>
      <c r="BB36" s="61">
        <f t="shared" si="15"/>
        <v>1.2886567230632235</v>
      </c>
      <c r="BC36" s="620">
        <v>5.4849489999999994</v>
      </c>
      <c r="BD36" s="43">
        <f t="shared" si="127"/>
        <v>-0.46647817656594737</v>
      </c>
      <c r="BE36" s="56">
        <f t="shared" si="16"/>
        <v>0.19863395979020981</v>
      </c>
      <c r="BF36" s="36">
        <v>3.4533800000000001</v>
      </c>
      <c r="BG36" s="43">
        <f t="shared" si="111"/>
        <v>-0.37038977026039799</v>
      </c>
      <c r="BH36" s="56">
        <f t="shared" si="17"/>
        <v>2.6542096079474664E-2</v>
      </c>
      <c r="BI36" s="36">
        <v>6.5245360000000003</v>
      </c>
      <c r="BJ36" s="43">
        <f t="shared" si="112"/>
        <v>0.88931887020831768</v>
      </c>
      <c r="BK36" s="56">
        <f t="shared" si="18"/>
        <v>0.50627648291634042</v>
      </c>
      <c r="BL36" s="36">
        <v>3.9359999999999999</v>
      </c>
      <c r="BM36" s="43">
        <f t="shared" si="128"/>
        <v>-0.3967387106148238</v>
      </c>
      <c r="BN36" s="61">
        <f t="shared" si="113"/>
        <v>-0.61714468137508094</v>
      </c>
      <c r="BO36" s="620">
        <v>5</v>
      </c>
      <c r="BP36" s="43">
        <f t="shared" si="129"/>
        <v>0.27032520325203246</v>
      </c>
      <c r="BQ36" s="56">
        <f t="shared" si="114"/>
        <v>-8.8414495740981258E-2</v>
      </c>
    </row>
    <row r="37" spans="1:69" ht="16.25" customHeight="1" outlineLevel="1">
      <c r="A37" s="615" t="s">
        <v>106</v>
      </c>
      <c r="B37" s="616" t="s">
        <v>288</v>
      </c>
      <c r="C37" s="617">
        <v>73.09</v>
      </c>
      <c r="D37" s="618">
        <v>62.7</v>
      </c>
      <c r="E37" s="618">
        <v>55.139000000000003</v>
      </c>
      <c r="F37" s="619">
        <v>62.332000000000001</v>
      </c>
      <c r="G37" s="620">
        <v>123.158</v>
      </c>
      <c r="H37" s="43">
        <f t="shared" si="115"/>
        <v>0.9758390553808638</v>
      </c>
      <c r="I37" s="56">
        <f t="shared" si="0"/>
        <v>0.68501847037898478</v>
      </c>
      <c r="J37" s="36">
        <v>69.156999999999996</v>
      </c>
      <c r="K37" s="43">
        <f t="shared" si="116"/>
        <v>-0.4384692833595869</v>
      </c>
      <c r="L37" s="56">
        <f t="shared" si="1"/>
        <v>0.10298245614035073</v>
      </c>
      <c r="M37" s="36">
        <v>43.512999999999998</v>
      </c>
      <c r="N37" s="43">
        <f t="shared" si="109"/>
        <v>-0.37080845033763754</v>
      </c>
      <c r="O37" s="56">
        <f t="shared" si="2"/>
        <v>-0.21084894539255339</v>
      </c>
      <c r="P37" s="36">
        <v>17.170000000000002</v>
      </c>
      <c r="Q37" s="43">
        <f t="shared" si="110"/>
        <v>-0.60540528118033687</v>
      </c>
      <c r="R37" s="61">
        <f t="shared" si="3"/>
        <v>-0.72453956234357952</v>
      </c>
      <c r="S37" s="620">
        <v>66.292000000000002</v>
      </c>
      <c r="T37" s="43">
        <f t="shared" si="117"/>
        <v>2.8609202096680253</v>
      </c>
      <c r="U37" s="56">
        <f t="shared" si="4"/>
        <v>-0.4617320839896718</v>
      </c>
      <c r="V37" s="36">
        <v>16.728000000000002</v>
      </c>
      <c r="W37" s="43">
        <f t="shared" si="118"/>
        <v>-0.74766185965123988</v>
      </c>
      <c r="X37" s="56">
        <f t="shared" si="5"/>
        <v>-0.75811559205864909</v>
      </c>
      <c r="Y37" s="36">
        <v>21.324999999999999</v>
      </c>
      <c r="Z37" s="43">
        <f t="shared" si="119"/>
        <v>0.2748087039693925</v>
      </c>
      <c r="AA37" s="56">
        <f t="shared" si="6"/>
        <v>-0.50991657665525247</v>
      </c>
      <c r="AB37" s="36">
        <v>26.46</v>
      </c>
      <c r="AC37" s="43">
        <f t="shared" si="120"/>
        <v>0.24079718640093795</v>
      </c>
      <c r="AD37" s="61">
        <f t="shared" si="7"/>
        <v>0.54105998835177616</v>
      </c>
      <c r="AE37" s="620">
        <v>30.109000000000002</v>
      </c>
      <c r="AF37" s="43">
        <f t="shared" si="121"/>
        <v>0.13790627362055941</v>
      </c>
      <c r="AG37" s="56">
        <f t="shared" si="8"/>
        <v>-0.54581246605925293</v>
      </c>
      <c r="AH37" s="36">
        <v>20.038</v>
      </c>
      <c r="AI37" s="43">
        <f t="shared" si="122"/>
        <v>-0.33448470556976317</v>
      </c>
      <c r="AJ37" s="56">
        <f t="shared" si="9"/>
        <v>0.19787183165949296</v>
      </c>
      <c r="AK37" s="36">
        <v>33.878999999999998</v>
      </c>
      <c r="AL37" s="43">
        <f t="shared" si="123"/>
        <v>0.69073759856273065</v>
      </c>
      <c r="AM37" s="56">
        <f t="shared" si="10"/>
        <v>0.58869871043376309</v>
      </c>
      <c r="AN37" s="36">
        <v>76.872</v>
      </c>
      <c r="AO37" s="43">
        <f t="shared" si="130"/>
        <v>1.2690162047285929</v>
      </c>
      <c r="AP37" s="61">
        <f t="shared" si="11"/>
        <v>1.9052154195011335</v>
      </c>
      <c r="AQ37" s="620">
        <v>44.045000000000002</v>
      </c>
      <c r="AR37" s="43">
        <f t="shared" si="131"/>
        <v>-0.4270345509418253</v>
      </c>
      <c r="AS37" s="56">
        <f t="shared" si="12"/>
        <v>0.46285163904480386</v>
      </c>
      <c r="AT37" s="36">
        <v>37.768633000000001</v>
      </c>
      <c r="AU37" s="43">
        <f t="shared" si="124"/>
        <v>-0.14249896696560338</v>
      </c>
      <c r="AV37" s="56">
        <f t="shared" si="13"/>
        <v>0.88485043417506737</v>
      </c>
      <c r="AW37" s="36">
        <v>37.536000000000001</v>
      </c>
      <c r="AX37" s="43">
        <f t="shared" si="125"/>
        <v>-6.1594233500588125E-3</v>
      </c>
      <c r="AY37" s="56">
        <f t="shared" si="14"/>
        <v>0.10794297352342164</v>
      </c>
      <c r="AZ37" s="36">
        <v>25.192686000000002</v>
      </c>
      <c r="BA37" s="43">
        <f t="shared" si="126"/>
        <v>-0.32883935421994881</v>
      </c>
      <c r="BB37" s="61">
        <f t="shared" si="15"/>
        <v>-0.67227747424289719</v>
      </c>
      <c r="BC37" s="620">
        <v>15.141788</v>
      </c>
      <c r="BD37" s="43">
        <f t="shared" si="127"/>
        <v>-0.39896095239705687</v>
      </c>
      <c r="BE37" s="56">
        <f t="shared" si="16"/>
        <v>-0.65622004767851061</v>
      </c>
      <c r="BF37" s="36">
        <v>66.614672000000013</v>
      </c>
      <c r="BG37" s="43">
        <f t="shared" si="111"/>
        <v>3.3993927269355515</v>
      </c>
      <c r="BH37" s="56">
        <f t="shared" si="17"/>
        <v>0.76375650132743789</v>
      </c>
      <c r="BI37" s="36">
        <v>26.903271</v>
      </c>
      <c r="BJ37" s="43">
        <f t="shared" si="112"/>
        <v>-0.59613595335273895</v>
      </c>
      <c r="BK37" s="56">
        <f t="shared" si="18"/>
        <v>-0.28326750319693095</v>
      </c>
      <c r="BL37" s="36">
        <v>29.285</v>
      </c>
      <c r="BM37" s="43">
        <f t="shared" si="128"/>
        <v>8.8529346487272953E-2</v>
      </c>
      <c r="BN37" s="61">
        <f t="shared" si="113"/>
        <v>0.16244055913688582</v>
      </c>
      <c r="BO37" s="620">
        <v>58.1</v>
      </c>
      <c r="BP37" s="43">
        <f t="shared" si="129"/>
        <v>0.98395082806897727</v>
      </c>
      <c r="BQ37" s="56">
        <f t="shared" si="114"/>
        <v>2.8370633639831704</v>
      </c>
    </row>
    <row r="38" spans="1:69" ht="16.25" customHeight="1" outlineLevel="1">
      <c r="A38" s="615" t="s">
        <v>289</v>
      </c>
      <c r="B38" s="616" t="s">
        <v>304</v>
      </c>
      <c r="C38" s="617">
        <v>2.0779999999999998</v>
      </c>
      <c r="D38" s="618">
        <v>1.385</v>
      </c>
      <c r="E38" s="618">
        <v>0.251</v>
      </c>
      <c r="F38" s="619">
        <v>9.1620000000000008</v>
      </c>
      <c r="G38" s="620">
        <v>10.188000000000001</v>
      </c>
      <c r="H38" s="43">
        <f t="shared" si="115"/>
        <v>0.11198428290766205</v>
      </c>
      <c r="I38" s="56">
        <f t="shared" si="0"/>
        <v>3.902791145332051</v>
      </c>
      <c r="J38" s="36">
        <v>5.5279999999999996</v>
      </c>
      <c r="K38" s="43">
        <f t="shared" si="116"/>
        <v>-0.45740086376128786</v>
      </c>
      <c r="L38" s="56">
        <f t="shared" si="1"/>
        <v>2.991335740072202</v>
      </c>
      <c r="M38" s="36">
        <v>18.823</v>
      </c>
      <c r="N38" s="43">
        <f t="shared" si="109"/>
        <v>2.4050289435600583</v>
      </c>
      <c r="O38" s="56">
        <f t="shared" si="2"/>
        <v>73.992031872509955</v>
      </c>
      <c r="P38" s="36">
        <v>12.846</v>
      </c>
      <c r="Q38" s="43">
        <f t="shared" si="110"/>
        <v>-0.31753705572969237</v>
      </c>
      <c r="R38" s="61">
        <f t="shared" si="3"/>
        <v>0.40209561231172231</v>
      </c>
      <c r="S38" s="620">
        <v>1.9530000000000001</v>
      </c>
      <c r="T38" s="43">
        <f t="shared" si="117"/>
        <v>-0.8479682391405885</v>
      </c>
      <c r="U38" s="56">
        <f t="shared" si="4"/>
        <v>-0.80830388692579502</v>
      </c>
      <c r="V38" s="36">
        <v>2.9220000000000002</v>
      </c>
      <c r="W38" s="43">
        <f t="shared" si="118"/>
        <v>0.49615975422427039</v>
      </c>
      <c r="X38" s="56">
        <f t="shared" si="5"/>
        <v>-0.47141823444283637</v>
      </c>
      <c r="Y38" s="36">
        <v>33.845999999999997</v>
      </c>
      <c r="Z38" s="43">
        <f t="shared" si="119"/>
        <v>10.583162217659137</v>
      </c>
      <c r="AA38" s="56">
        <f t="shared" si="6"/>
        <v>0.79811932210593395</v>
      </c>
      <c r="AB38" s="36">
        <v>6.5549999999999997</v>
      </c>
      <c r="AC38" s="43">
        <f t="shared" si="120"/>
        <v>-0.806328665130296</v>
      </c>
      <c r="AD38" s="61">
        <f t="shared" si="7"/>
        <v>-0.48972442783745918</v>
      </c>
      <c r="AE38" s="620">
        <v>38.247</v>
      </c>
      <c r="AF38" s="43">
        <f t="shared" si="121"/>
        <v>4.8347826086956527</v>
      </c>
      <c r="AG38" s="56">
        <f t="shared" si="8"/>
        <v>18.583717357910906</v>
      </c>
      <c r="AH38" s="36">
        <v>109.536</v>
      </c>
      <c r="AI38" s="43">
        <f t="shared" si="122"/>
        <v>1.8639108949721548</v>
      </c>
      <c r="AJ38" s="56">
        <f t="shared" si="9"/>
        <v>36.486652977412732</v>
      </c>
      <c r="AK38" s="36">
        <v>15.568</v>
      </c>
      <c r="AL38" s="43">
        <f t="shared" si="123"/>
        <v>-0.85787321063394684</v>
      </c>
      <c r="AM38" s="56">
        <f t="shared" si="10"/>
        <v>-0.5400342728830585</v>
      </c>
      <c r="AN38" s="36">
        <v>5.3789999999999996</v>
      </c>
      <c r="AO38" s="43">
        <f t="shared" si="130"/>
        <v>-0.65448355601233299</v>
      </c>
      <c r="AP38" s="61">
        <f t="shared" si="11"/>
        <v>-0.17940503432494281</v>
      </c>
      <c r="AQ38" s="620">
        <v>31.414000000000001</v>
      </c>
      <c r="AR38" s="43">
        <f t="shared" si="131"/>
        <v>4.8401189812232763</v>
      </c>
      <c r="AS38" s="56">
        <f t="shared" si="12"/>
        <v>-0.17865453499620876</v>
      </c>
      <c r="AT38" s="36">
        <v>14.068714999999996</v>
      </c>
      <c r="AU38" s="43">
        <f t="shared" si="124"/>
        <v>-0.55215142929903882</v>
      </c>
      <c r="AV38" s="56">
        <f t="shared" si="13"/>
        <v>-0.8715608110575519</v>
      </c>
      <c r="AW38" s="36">
        <v>11.994956</v>
      </c>
      <c r="AX38" s="43">
        <f t="shared" si="125"/>
        <v>-0.14740216146250718</v>
      </c>
      <c r="AY38" s="56">
        <f t="shared" si="14"/>
        <v>-0.22951207605344293</v>
      </c>
      <c r="AZ38" s="36">
        <v>116.45084</v>
      </c>
      <c r="BA38" s="43">
        <f t="shared" si="126"/>
        <v>8.7083173960788187</v>
      </c>
      <c r="BB38" s="61">
        <f t="shared" si="15"/>
        <v>20.649161554192229</v>
      </c>
      <c r="BC38" s="620">
        <v>4.9169999999999998</v>
      </c>
      <c r="BD38" s="43">
        <f t="shared" si="127"/>
        <v>-0.95777617404906656</v>
      </c>
      <c r="BE38" s="56">
        <f t="shared" si="16"/>
        <v>-0.84347743044502455</v>
      </c>
      <c r="BF38" s="36">
        <v>6.0999999999999999E-2</v>
      </c>
      <c r="BG38" s="43">
        <f t="shared" si="111"/>
        <v>-0.98759406141956474</v>
      </c>
      <c r="BH38" s="56">
        <f t="shared" si="17"/>
        <v>-0.99566413848030899</v>
      </c>
      <c r="BI38" s="36">
        <v>6.7000000000000004E-2</v>
      </c>
      <c r="BJ38" s="43">
        <f t="shared" si="112"/>
        <v>9.8360655737705027E-2</v>
      </c>
      <c r="BK38" s="56">
        <f t="shared" si="18"/>
        <v>-0.99441431881867681</v>
      </c>
      <c r="BL38" s="36">
        <v>185.62100000000001</v>
      </c>
      <c r="BM38" s="43">
        <f t="shared" si="128"/>
        <v>2769.4626865671639</v>
      </c>
      <c r="BN38" s="61">
        <f t="shared" si="113"/>
        <v>0.59398592573484232</v>
      </c>
      <c r="BO38" s="620">
        <v>1</v>
      </c>
      <c r="BP38" s="43">
        <f t="shared" si="129"/>
        <v>-0.99461267852236546</v>
      </c>
      <c r="BQ38" s="56">
        <f t="shared" si="114"/>
        <v>-0.79662395769778316</v>
      </c>
    </row>
    <row r="39" spans="1:69" ht="16.25" customHeight="1" outlineLevel="1">
      <c r="A39" s="615" t="s">
        <v>290</v>
      </c>
      <c r="B39" s="616" t="s">
        <v>291</v>
      </c>
      <c r="C39" s="617">
        <v>0</v>
      </c>
      <c r="D39" s="618">
        <v>0</v>
      </c>
      <c r="E39" s="618">
        <v>0</v>
      </c>
      <c r="F39" s="619">
        <v>44.683999999999997</v>
      </c>
      <c r="G39" s="620">
        <v>0</v>
      </c>
      <c r="H39" s="43">
        <f t="shared" si="115"/>
        <v>-1</v>
      </c>
      <c r="I39" s="56">
        <f t="shared" si="0"/>
        <v>0</v>
      </c>
      <c r="J39" s="36">
        <v>113.43899999999999</v>
      </c>
      <c r="K39" s="43">
        <v>0</v>
      </c>
      <c r="L39" s="56">
        <f t="shared" si="1"/>
        <v>0</v>
      </c>
      <c r="M39" s="36">
        <v>98.393000000000001</v>
      </c>
      <c r="N39" s="43">
        <v>0</v>
      </c>
      <c r="O39" s="56">
        <f t="shared" si="2"/>
        <v>0</v>
      </c>
      <c r="P39" s="36">
        <v>-25.997</v>
      </c>
      <c r="Q39" s="43">
        <v>0</v>
      </c>
      <c r="R39" s="61">
        <f t="shared" si="3"/>
        <v>-1.5817966162384747</v>
      </c>
      <c r="S39" s="620">
        <v>76.081000000000003</v>
      </c>
      <c r="T39" s="43">
        <f t="shared" si="117"/>
        <v>-3.9265299842289498</v>
      </c>
      <c r="U39" s="56">
        <f t="shared" si="4"/>
        <v>0</v>
      </c>
      <c r="V39" s="36">
        <v>160.614</v>
      </c>
      <c r="W39" s="43">
        <f t="shared" si="118"/>
        <v>1.1110921254978248</v>
      </c>
      <c r="X39" s="56">
        <f t="shared" si="5"/>
        <v>0.41586226958982375</v>
      </c>
      <c r="Y39" s="36">
        <v>59.345999999999997</v>
      </c>
      <c r="Z39" s="43">
        <f t="shared" si="119"/>
        <v>-0.63050543539168447</v>
      </c>
      <c r="AA39" s="56">
        <f t="shared" si="6"/>
        <v>-0.39684733670078165</v>
      </c>
      <c r="AB39" s="36">
        <v>-97.513999999999996</v>
      </c>
      <c r="AC39" s="43">
        <f t="shared" si="120"/>
        <v>-2.6431435985576113</v>
      </c>
      <c r="AD39" s="61">
        <f t="shared" si="7"/>
        <v>2.7509712659152976</v>
      </c>
      <c r="AE39" s="620">
        <v>93.861000000000004</v>
      </c>
      <c r="AF39" s="43">
        <f t="shared" si="121"/>
        <v>-1.9625387123900158</v>
      </c>
      <c r="AG39" s="56">
        <f t="shared" si="8"/>
        <v>0.23369829523797003</v>
      </c>
      <c r="AH39" s="36">
        <v>-10.346</v>
      </c>
      <c r="AI39" s="43">
        <f t="shared" si="122"/>
        <v>-1.1102268247728024</v>
      </c>
      <c r="AJ39" s="56">
        <f t="shared" si="9"/>
        <v>-1.0644153062622188</v>
      </c>
      <c r="AK39" s="36">
        <v>-115.101</v>
      </c>
      <c r="AL39" s="43">
        <f t="shared" si="123"/>
        <v>10.125169147496617</v>
      </c>
      <c r="AM39" s="56">
        <f t="shared" si="10"/>
        <v>-2.9394904458598727</v>
      </c>
      <c r="AN39" s="36">
        <v>-69.614000000000004</v>
      </c>
      <c r="AO39" s="43">
        <f t="shared" si="130"/>
        <v>-0.3951920487224263</v>
      </c>
      <c r="AP39" s="61">
        <f t="shared" si="11"/>
        <v>-0.28611276329552671</v>
      </c>
      <c r="AQ39" s="620">
        <v>33.86</v>
      </c>
      <c r="AR39" s="43">
        <f t="shared" si="131"/>
        <v>-1.4863964145143218</v>
      </c>
      <c r="AS39" s="56">
        <f t="shared" si="12"/>
        <v>-0.63925379017909467</v>
      </c>
      <c r="AT39" s="36">
        <v>-37.278754999999997</v>
      </c>
      <c r="AU39" s="43">
        <f t="shared" si="124"/>
        <v>-2.1009673656231538</v>
      </c>
      <c r="AV39" s="56">
        <f t="shared" si="13"/>
        <v>2.6032046201430501</v>
      </c>
      <c r="AW39" s="36">
        <v>60.164999999999999</v>
      </c>
      <c r="AX39" s="43">
        <f t="shared" si="125"/>
        <v>-2.6139219241629719</v>
      </c>
      <c r="AY39" s="56">
        <f t="shared" si="14"/>
        <v>-1.5227148330596605</v>
      </c>
      <c r="AZ39" s="36">
        <v>-37.021383</v>
      </c>
      <c r="BA39" s="43">
        <f t="shared" si="126"/>
        <v>-1.615330890052356</v>
      </c>
      <c r="BB39" s="61">
        <f t="shared" si="15"/>
        <v>-0.46819055075128568</v>
      </c>
      <c r="BC39" s="620">
        <v>98.425214999999994</v>
      </c>
      <c r="BD39" s="43">
        <f t="shared" si="127"/>
        <v>-3.6586044881143418</v>
      </c>
      <c r="BE39" s="56">
        <f t="shared" si="16"/>
        <v>1.9068285587714118</v>
      </c>
      <c r="BF39" s="36">
        <v>55.146087000000001</v>
      </c>
      <c r="BG39" s="43">
        <f t="shared" si="111"/>
        <v>-0.43971585939639546</v>
      </c>
      <c r="BH39" s="56">
        <f t="shared" si="17"/>
        <v>-2.4792899333682148</v>
      </c>
      <c r="BI39" s="36">
        <v>114.90418099999999</v>
      </c>
      <c r="BJ39" s="43">
        <f t="shared" si="112"/>
        <v>1.0836325340726352</v>
      </c>
      <c r="BK39" s="56">
        <f t="shared" si="18"/>
        <v>0.90981768470040714</v>
      </c>
      <c r="BL39" s="36">
        <v>181.214</v>
      </c>
      <c r="BM39" s="43">
        <f t="shared" si="128"/>
        <v>0.57708795644259459</v>
      </c>
      <c r="BN39" s="61">
        <f t="shared" si="113"/>
        <v>-5.8948468510752283</v>
      </c>
      <c r="BO39" s="620">
        <v>-22</v>
      </c>
      <c r="BP39" s="43">
        <f t="shared" si="129"/>
        <v>-1.1214034235765449</v>
      </c>
      <c r="BQ39" s="56">
        <f t="shared" si="114"/>
        <v>-1.2235199587829195</v>
      </c>
    </row>
    <row r="40" spans="1:69" ht="16.25" customHeight="1" outlineLevel="1">
      <c r="A40" s="615" t="s">
        <v>292</v>
      </c>
      <c r="B40" s="616" t="s">
        <v>293</v>
      </c>
      <c r="C40" s="617">
        <v>29.452000000000002</v>
      </c>
      <c r="D40" s="618">
        <v>36.743000000000002</v>
      </c>
      <c r="E40" s="618">
        <v>49.982999999999997</v>
      </c>
      <c r="F40" s="619">
        <v>54.643999999999998</v>
      </c>
      <c r="G40" s="620">
        <v>58.978999999999999</v>
      </c>
      <c r="H40" s="43">
        <f t="shared" si="115"/>
        <v>7.933167410877684E-2</v>
      </c>
      <c r="I40" s="56">
        <f t="shared" si="0"/>
        <v>1.0025465163656118</v>
      </c>
      <c r="J40" s="36">
        <v>76.563000000000002</v>
      </c>
      <c r="K40" s="43">
        <f>J40/G40-1</f>
        <v>0.2981400159378762</v>
      </c>
      <c r="L40" s="56">
        <f t="shared" si="1"/>
        <v>1.083743842364532</v>
      </c>
      <c r="M40" s="36">
        <v>56.276000000000003</v>
      </c>
      <c r="N40" s="43">
        <f>M40/J40-1</f>
        <v>-0.26497133079947233</v>
      </c>
      <c r="O40" s="56">
        <f t="shared" si="2"/>
        <v>0.12590280695436462</v>
      </c>
      <c r="P40" s="36">
        <v>-11.433</v>
      </c>
      <c r="Q40" s="43">
        <f>P40/M40-1</f>
        <v>-1.2031594285308125</v>
      </c>
      <c r="R40" s="61">
        <f t="shared" si="3"/>
        <v>-1.209226996559549</v>
      </c>
      <c r="S40" s="620">
        <v>39.454000000000001</v>
      </c>
      <c r="T40" s="43">
        <f t="shared" si="117"/>
        <v>-4.4508877809848686</v>
      </c>
      <c r="U40" s="56">
        <f t="shared" si="4"/>
        <v>-0.33105003475813422</v>
      </c>
      <c r="V40" s="36">
        <v>36.473999999999997</v>
      </c>
      <c r="W40" s="43">
        <f t="shared" si="118"/>
        <v>-7.5530998124398119E-2</v>
      </c>
      <c r="X40" s="56">
        <f t="shared" si="5"/>
        <v>-0.52360800909055294</v>
      </c>
      <c r="Y40" s="36">
        <v>35.292999999999999</v>
      </c>
      <c r="Z40" s="43">
        <f t="shared" si="119"/>
        <v>-3.2379229039863899E-2</v>
      </c>
      <c r="AA40" s="56">
        <f t="shared" si="6"/>
        <v>-0.37285876750302083</v>
      </c>
      <c r="AB40" s="36">
        <v>31.800999999999998</v>
      </c>
      <c r="AC40" s="43">
        <f t="shared" si="120"/>
        <v>-9.8943133199217992E-2</v>
      </c>
      <c r="AD40" s="61">
        <f t="shared" si="7"/>
        <v>-3.7815096650048106</v>
      </c>
      <c r="AE40" s="620">
        <v>58.715000000000003</v>
      </c>
      <c r="AF40" s="43">
        <f t="shared" si="121"/>
        <v>0.8463255872456843</v>
      </c>
      <c r="AG40" s="56">
        <f t="shared" si="8"/>
        <v>0.48818877680336592</v>
      </c>
      <c r="AH40" s="36">
        <v>130.05199999999999</v>
      </c>
      <c r="AI40" s="43">
        <f t="shared" si="122"/>
        <v>1.2149706207953672</v>
      </c>
      <c r="AJ40" s="56">
        <f t="shared" si="9"/>
        <v>2.5656083785710369</v>
      </c>
      <c r="AK40" s="36">
        <v>86.716999999999999</v>
      </c>
      <c r="AL40" s="43">
        <f t="shared" si="123"/>
        <v>-0.33321286869867439</v>
      </c>
      <c r="AM40" s="56">
        <f t="shared" si="10"/>
        <v>1.4570594735499958</v>
      </c>
      <c r="AN40" s="36">
        <v>53.796999999999997</v>
      </c>
      <c r="AO40" s="43">
        <f t="shared" si="130"/>
        <v>-0.37962567893261989</v>
      </c>
      <c r="AP40" s="61">
        <f t="shared" si="11"/>
        <v>0.69167636237854158</v>
      </c>
      <c r="AQ40" s="620">
        <v>57.457999999999998</v>
      </c>
      <c r="AR40" s="43">
        <f t="shared" si="131"/>
        <v>6.8052121865531667E-2</v>
      </c>
      <c r="AS40" s="56">
        <f t="shared" si="12"/>
        <v>-2.140849868006478E-2</v>
      </c>
      <c r="AT40" s="36">
        <v>33.599285999999992</v>
      </c>
      <c r="AU40" s="43">
        <f t="shared" si="124"/>
        <v>-0.41523746040586185</v>
      </c>
      <c r="AV40" s="56">
        <f t="shared" si="13"/>
        <v>-0.7416472949281826</v>
      </c>
      <c r="AW40" s="36">
        <v>93.052616999999998</v>
      </c>
      <c r="AX40" s="43">
        <f t="shared" si="125"/>
        <v>1.7694819764920009</v>
      </c>
      <c r="AY40" s="56">
        <f t="shared" si="14"/>
        <v>7.3060841588154624E-2</v>
      </c>
      <c r="AZ40" s="36">
        <v>45.360546999999997</v>
      </c>
      <c r="BA40" s="43">
        <f t="shared" si="126"/>
        <v>-0.51252798188362614</v>
      </c>
      <c r="BB40" s="61">
        <f t="shared" si="15"/>
        <v>-0.15682013866944255</v>
      </c>
      <c r="BC40" s="620">
        <v>52.9771</v>
      </c>
      <c r="BD40" s="43">
        <f t="shared" si="127"/>
        <v>0.16791140106842195</v>
      </c>
      <c r="BE40" s="56">
        <f t="shared" si="16"/>
        <v>-7.7985659090118009E-2</v>
      </c>
      <c r="BF40" s="36">
        <v>52.276432999999997</v>
      </c>
      <c r="BG40" s="43">
        <f t="shared" si="111"/>
        <v>-1.3225846639397076E-2</v>
      </c>
      <c r="BH40" s="56">
        <f t="shared" si="17"/>
        <v>0.55587928267285225</v>
      </c>
      <c r="BI40" s="36">
        <v>67.488316999999995</v>
      </c>
      <c r="BJ40" s="43">
        <f t="shared" si="112"/>
        <v>0.2909893259167089</v>
      </c>
      <c r="BK40" s="56">
        <f t="shared" si="18"/>
        <v>-0.27472951136882051</v>
      </c>
      <c r="BL40" s="36">
        <v>36.130000000000003</v>
      </c>
      <c r="BM40" s="43">
        <f t="shared" si="128"/>
        <v>-0.46464808123752732</v>
      </c>
      <c r="BN40" s="61">
        <f t="shared" si="113"/>
        <v>-0.20349285029565434</v>
      </c>
      <c r="BO40" s="620">
        <v>34</v>
      </c>
      <c r="BP40" s="43">
        <f t="shared" si="129"/>
        <v>-5.8953778023802972E-2</v>
      </c>
      <c r="BQ40" s="56">
        <f t="shared" si="114"/>
        <v>-0.35821326573179735</v>
      </c>
    </row>
    <row r="41" spans="1:69" ht="16.25" customHeight="1" outlineLevel="1">
      <c r="A41" s="615" t="s">
        <v>295</v>
      </c>
      <c r="B41" s="616" t="s">
        <v>296</v>
      </c>
      <c r="C41" s="617">
        <v>4.8259999999999996</v>
      </c>
      <c r="D41" s="618">
        <v>5.774</v>
      </c>
      <c r="E41" s="618">
        <v>5.891</v>
      </c>
      <c r="F41" s="619">
        <v>6.93</v>
      </c>
      <c r="G41" s="620">
        <v>7.819</v>
      </c>
      <c r="H41" s="43">
        <f t="shared" si="115"/>
        <v>0.12828282828282833</v>
      </c>
      <c r="I41" s="56">
        <f t="shared" si="0"/>
        <v>0.62018234562784924</v>
      </c>
      <c r="J41" s="36">
        <v>10.28</v>
      </c>
      <c r="K41" s="43">
        <f>J41/G41-1</f>
        <v>0.31474613121882578</v>
      </c>
      <c r="L41" s="56">
        <f t="shared" si="1"/>
        <v>0.78039487357118098</v>
      </c>
      <c r="M41" s="36">
        <v>17.672999999999998</v>
      </c>
      <c r="N41" s="43">
        <f>M41/J41-1</f>
        <v>0.71916342412451351</v>
      </c>
      <c r="O41" s="56">
        <f t="shared" si="2"/>
        <v>1.9999999999999996</v>
      </c>
      <c r="P41" s="36">
        <v>11.926</v>
      </c>
      <c r="Q41" s="43">
        <f>P41/M41-1</f>
        <v>-0.32518531092627168</v>
      </c>
      <c r="R41" s="61">
        <f t="shared" si="3"/>
        <v>0.72092352092352097</v>
      </c>
      <c r="S41" s="620">
        <v>21.866</v>
      </c>
      <c r="T41" s="43">
        <f t="shared" si="117"/>
        <v>0.83347308401811171</v>
      </c>
      <c r="U41" s="56">
        <f t="shared" si="4"/>
        <v>1.7965212942831563</v>
      </c>
      <c r="V41" s="36">
        <v>15.798</v>
      </c>
      <c r="W41" s="43">
        <f t="shared" si="118"/>
        <v>-0.27750846062379952</v>
      </c>
      <c r="X41" s="56">
        <f t="shared" si="5"/>
        <v>0.53677042801556429</v>
      </c>
      <c r="Y41" s="36">
        <v>19.353999999999999</v>
      </c>
      <c r="Z41" s="43">
        <f t="shared" si="119"/>
        <v>0.22509178377009742</v>
      </c>
      <c r="AA41" s="56">
        <f t="shared" si="6"/>
        <v>9.5116844904656883E-2</v>
      </c>
      <c r="AB41" s="36">
        <v>23.152000000000001</v>
      </c>
      <c r="AC41" s="43">
        <f t="shared" si="120"/>
        <v>0.19623850366849238</v>
      </c>
      <c r="AD41" s="61">
        <f t="shared" si="7"/>
        <v>0.94130471239309088</v>
      </c>
      <c r="AE41" s="620">
        <v>33.146999999999998</v>
      </c>
      <c r="AF41" s="43">
        <f t="shared" si="121"/>
        <v>0.43171216309606075</v>
      </c>
      <c r="AG41" s="56">
        <f t="shared" si="8"/>
        <v>0.51591511936339507</v>
      </c>
      <c r="AH41" s="36">
        <v>16.832999999999998</v>
      </c>
      <c r="AI41" s="43">
        <f t="shared" si="122"/>
        <v>-0.49217123721603773</v>
      </c>
      <c r="AJ41" s="56">
        <f t="shared" si="9"/>
        <v>6.5514622104063669E-2</v>
      </c>
      <c r="AK41" s="36">
        <v>26.364999999999998</v>
      </c>
      <c r="AL41" s="43">
        <f t="shared" si="123"/>
        <v>0.56626863898295032</v>
      </c>
      <c r="AM41" s="56">
        <f t="shared" si="10"/>
        <v>0.36225069753022621</v>
      </c>
      <c r="AN41" s="36">
        <v>31.206</v>
      </c>
      <c r="AO41" s="43">
        <f t="shared" si="130"/>
        <v>0.18361464062203692</v>
      </c>
      <c r="AP41" s="61">
        <f t="shared" si="11"/>
        <v>0.34787491361437439</v>
      </c>
      <c r="AQ41" s="620">
        <v>35.301000000000002</v>
      </c>
      <c r="AR41" s="43">
        <f t="shared" si="131"/>
        <v>0.1312247644683715</v>
      </c>
      <c r="AS41" s="56">
        <f t="shared" si="12"/>
        <v>6.4983256403294609E-2</v>
      </c>
      <c r="AT41" s="36">
        <v>37.984362999999995</v>
      </c>
      <c r="AU41" s="43">
        <f t="shared" si="124"/>
        <v>7.601379564318278E-2</v>
      </c>
      <c r="AV41" s="56">
        <f t="shared" si="13"/>
        <v>1.2565414958712053</v>
      </c>
      <c r="AW41" s="36">
        <v>42.473999999999997</v>
      </c>
      <c r="AX41" s="43">
        <f t="shared" si="125"/>
        <v>0.11819698016260016</v>
      </c>
      <c r="AY41" s="56">
        <f t="shared" si="14"/>
        <v>0.61099943106391041</v>
      </c>
      <c r="AZ41" s="36">
        <v>47.204267999999999</v>
      </c>
      <c r="BA41" s="43">
        <f t="shared" si="126"/>
        <v>0.11136855488063291</v>
      </c>
      <c r="BB41" s="61">
        <f t="shared" si="15"/>
        <v>0.51266641030571036</v>
      </c>
      <c r="BC41" s="620">
        <v>55.694633000000003</v>
      </c>
      <c r="BD41" s="43">
        <f t="shared" si="127"/>
        <v>0.17986435040153581</v>
      </c>
      <c r="BE41" s="56">
        <f t="shared" si="16"/>
        <v>0.57770694881164841</v>
      </c>
      <c r="BF41" s="36">
        <v>60.048096000000001</v>
      </c>
      <c r="BG41" s="43">
        <f t="shared" si="111"/>
        <v>7.8166652072202414E-2</v>
      </c>
      <c r="BH41" s="56">
        <f t="shared" si="17"/>
        <v>0.58086357799392374</v>
      </c>
      <c r="BI41" s="36">
        <v>62.690650999999995</v>
      </c>
      <c r="BJ41" s="43">
        <f t="shared" si="112"/>
        <v>4.4007307075981217E-2</v>
      </c>
      <c r="BK41" s="56">
        <f t="shared" si="18"/>
        <v>0.47597709186796622</v>
      </c>
      <c r="BL41" s="36">
        <v>73.491</v>
      </c>
      <c r="BM41" s="43">
        <f t="shared" si="128"/>
        <v>0.17228005815412573</v>
      </c>
      <c r="BN41" s="61">
        <f t="shared" si="113"/>
        <v>0.55687193369887655</v>
      </c>
      <c r="BO41" s="620">
        <v>77</v>
      </c>
      <c r="BP41" s="43">
        <f t="shared" si="129"/>
        <v>4.7747343212094062E-2</v>
      </c>
      <c r="BQ41" s="56">
        <f t="shared" si="114"/>
        <v>0.38253896026211343</v>
      </c>
    </row>
    <row r="42" spans="1:69" s="36" customFormat="1" ht="16.25" customHeight="1" outlineLevel="1">
      <c r="A42" s="615" t="s">
        <v>297</v>
      </c>
      <c r="B42" s="616" t="s">
        <v>128</v>
      </c>
      <c r="C42" s="617">
        <v>87.614999999999995</v>
      </c>
      <c r="D42" s="618">
        <v>28.887</v>
      </c>
      <c r="E42" s="618">
        <v>137.23400000000001</v>
      </c>
      <c r="F42" s="619">
        <v>292.13799999999998</v>
      </c>
      <c r="G42" s="620">
        <v>137.71100000000001</v>
      </c>
      <c r="H42" s="43">
        <f t="shared" si="115"/>
        <v>-0.52860976661714654</v>
      </c>
      <c r="I42" s="56">
        <f t="shared" si="0"/>
        <v>0.57177423957085005</v>
      </c>
      <c r="J42" s="36">
        <v>228.518</v>
      </c>
      <c r="K42" s="43">
        <f>J42/G42-1</f>
        <v>0.65940266209670972</v>
      </c>
      <c r="L42" s="56">
        <f t="shared" si="1"/>
        <v>6.9107557032575206</v>
      </c>
      <c r="M42" s="36">
        <v>187.858</v>
      </c>
      <c r="N42" s="43">
        <f>M42/J42-1</f>
        <v>-0.17792909092500375</v>
      </c>
      <c r="O42" s="56">
        <f t="shared" si="2"/>
        <v>0.3688881763994345</v>
      </c>
      <c r="P42" s="36">
        <v>117.76</v>
      </c>
      <c r="Q42" s="43">
        <f>P42/M42-1</f>
        <v>-0.37314354459219201</v>
      </c>
      <c r="R42" s="61">
        <f t="shared" si="3"/>
        <v>-0.59690283359234331</v>
      </c>
      <c r="S42" s="620">
        <v>71.923000000000002</v>
      </c>
      <c r="T42" s="43">
        <f t="shared" si="117"/>
        <v>-0.38924082880434785</v>
      </c>
      <c r="U42" s="56">
        <f t="shared" si="4"/>
        <v>-0.47772509095134019</v>
      </c>
      <c r="V42" s="36">
        <v>-26.393999999999998</v>
      </c>
      <c r="W42" s="43">
        <f t="shared" si="118"/>
        <v>-1.3669757935569984</v>
      </c>
      <c r="X42" s="56">
        <f t="shared" si="5"/>
        <v>-1.1155007482999151</v>
      </c>
      <c r="Y42" s="36">
        <v>22.715</v>
      </c>
      <c r="Z42" s="43">
        <f t="shared" si="119"/>
        <v>-1.8606122603622035</v>
      </c>
      <c r="AA42" s="56">
        <f t="shared" si="6"/>
        <v>-0.87908420189717762</v>
      </c>
      <c r="AB42" s="36">
        <v>30.68</v>
      </c>
      <c r="AC42" s="43">
        <f t="shared" si="120"/>
        <v>0.35064935064935066</v>
      </c>
      <c r="AD42" s="61">
        <f t="shared" si="7"/>
        <v>-0.73947010869565211</v>
      </c>
      <c r="AE42" s="620">
        <v>80.766000000000005</v>
      </c>
      <c r="AF42" s="43">
        <f t="shared" si="121"/>
        <v>1.6325293350717081</v>
      </c>
      <c r="AG42" s="56">
        <f t="shared" si="8"/>
        <v>0.1229509336373622</v>
      </c>
      <c r="AH42" s="36">
        <v>39.21</v>
      </c>
      <c r="AI42" s="43">
        <f t="shared" si="122"/>
        <v>-0.51452343808038037</v>
      </c>
      <c r="AJ42" s="56">
        <f t="shared" si="9"/>
        <v>-2.4855649011138894</v>
      </c>
      <c r="AK42" s="36">
        <v>42.076999999999998</v>
      </c>
      <c r="AL42" s="43">
        <f t="shared" si="123"/>
        <v>7.3119102269828984E-2</v>
      </c>
      <c r="AM42" s="56">
        <f t="shared" si="10"/>
        <v>0.85238828967642521</v>
      </c>
      <c r="AN42" s="36">
        <v>144.911</v>
      </c>
      <c r="AO42" s="43">
        <f t="shared" si="130"/>
        <v>2.4439480000950642</v>
      </c>
      <c r="AP42" s="61">
        <f t="shared" si="11"/>
        <v>3.7233050847457632</v>
      </c>
      <c r="AQ42" s="620">
        <v>133.68199999999999</v>
      </c>
      <c r="AR42" s="43">
        <f t="shared" si="131"/>
        <v>-7.7488941488223939E-2</v>
      </c>
      <c r="AS42" s="56">
        <f t="shared" si="12"/>
        <v>0.65517668325780631</v>
      </c>
      <c r="AT42" s="36">
        <v>109.68913000000001</v>
      </c>
      <c r="AU42" s="43">
        <f t="shared" si="124"/>
        <v>-0.17947719214254709</v>
      </c>
      <c r="AV42" s="56">
        <f t="shared" si="13"/>
        <v>1.7974784493751597</v>
      </c>
      <c r="AW42" s="36">
        <v>105.90593200000001</v>
      </c>
      <c r="AX42" s="43">
        <f t="shared" si="125"/>
        <v>-3.4490181479240434E-2</v>
      </c>
      <c r="AY42" s="56">
        <f t="shared" si="14"/>
        <v>1.5169553913064147</v>
      </c>
      <c r="AZ42" s="36">
        <v>395.921401</v>
      </c>
      <c r="BA42" s="43">
        <f t="shared" si="126"/>
        <v>2.7384251620579665</v>
      </c>
      <c r="BB42" s="61">
        <f t="shared" si="15"/>
        <v>1.7321694074293879</v>
      </c>
      <c r="BC42" s="620">
        <v>379.64014199999997</v>
      </c>
      <c r="BD42" s="43">
        <f t="shared" si="127"/>
        <v>-4.1122452483946526E-2</v>
      </c>
      <c r="BE42" s="56">
        <f t="shared" si="16"/>
        <v>1.8398747924178274</v>
      </c>
      <c r="BF42" s="36">
        <v>302.40014600000001</v>
      </c>
      <c r="BG42" s="43">
        <f t="shared" si="111"/>
        <v>-0.20345581895815423</v>
      </c>
      <c r="BH42" s="56">
        <f t="shared" si="17"/>
        <v>1.756883439589684</v>
      </c>
      <c r="BI42" s="36">
        <v>248.01011799999998</v>
      </c>
      <c r="BJ42" s="43">
        <f t="shared" si="112"/>
        <v>-0.17986111686599526</v>
      </c>
      <c r="BK42" s="56">
        <f t="shared" si="18"/>
        <v>1.3417962838946544</v>
      </c>
      <c r="BL42" s="36">
        <v>472.77800000000002</v>
      </c>
      <c r="BM42" s="43">
        <f t="shared" si="128"/>
        <v>0.90628512986716148</v>
      </c>
      <c r="BN42" s="61">
        <f t="shared" si="113"/>
        <v>0.19412085026441916</v>
      </c>
      <c r="BO42" s="620">
        <v>713</v>
      </c>
      <c r="BP42" s="43">
        <f t="shared" si="129"/>
        <v>0.50810739924446557</v>
      </c>
      <c r="BQ42" s="56">
        <f t="shared" si="114"/>
        <v>0.87809433492415057</v>
      </c>
    </row>
    <row r="43" spans="1:69" ht="16.25" customHeight="1" outlineLevel="1">
      <c r="A43" s="615" t="s">
        <v>96</v>
      </c>
      <c r="B43" s="616" t="s">
        <v>97</v>
      </c>
      <c r="C43" s="617">
        <v>1.0960000000000001</v>
      </c>
      <c r="D43" s="618">
        <v>2.9609999999999999</v>
      </c>
      <c r="E43" s="618">
        <v>2.762</v>
      </c>
      <c r="F43" s="619">
        <v>0</v>
      </c>
      <c r="G43" s="620">
        <v>2.15</v>
      </c>
      <c r="H43" s="43" t="s">
        <v>30</v>
      </c>
      <c r="I43" s="56">
        <f t="shared" si="0"/>
        <v>0.96167883211678817</v>
      </c>
      <c r="J43" s="36">
        <v>0.33</v>
      </c>
      <c r="K43" s="43" t="s">
        <v>30</v>
      </c>
      <c r="L43" s="56">
        <f t="shared" si="1"/>
        <v>-0.88855116514690979</v>
      </c>
      <c r="M43" s="36">
        <v>0</v>
      </c>
      <c r="N43" s="43" t="s">
        <v>30</v>
      </c>
      <c r="O43" s="56">
        <f t="shared" si="2"/>
        <v>-1</v>
      </c>
      <c r="P43" s="36">
        <v>0.1</v>
      </c>
      <c r="Q43" s="43" t="s">
        <v>30</v>
      </c>
      <c r="R43" s="61">
        <f t="shared" si="3"/>
        <v>0</v>
      </c>
      <c r="S43" s="620" t="s">
        <v>30</v>
      </c>
      <c r="T43" s="43" t="s">
        <v>30</v>
      </c>
      <c r="U43" s="56">
        <f t="shared" si="4"/>
        <v>0</v>
      </c>
      <c r="V43" s="36">
        <v>0</v>
      </c>
      <c r="W43" s="43" t="s">
        <v>30</v>
      </c>
      <c r="X43" s="56">
        <f t="shared" si="5"/>
        <v>-1</v>
      </c>
      <c r="Y43" s="36">
        <v>0.06</v>
      </c>
      <c r="Z43" s="43" t="s">
        <v>30</v>
      </c>
      <c r="AA43" s="56">
        <f t="shared" si="6"/>
        <v>0</v>
      </c>
      <c r="AB43" s="36">
        <v>0</v>
      </c>
      <c r="AC43" s="43" t="s">
        <v>30</v>
      </c>
      <c r="AD43" s="61">
        <f t="shared" si="7"/>
        <v>-1</v>
      </c>
      <c r="AE43" s="620">
        <v>0</v>
      </c>
      <c r="AF43" s="43" t="s">
        <v>30</v>
      </c>
      <c r="AG43" s="56">
        <f t="shared" si="8"/>
        <v>0</v>
      </c>
      <c r="AH43" s="36">
        <v>0</v>
      </c>
      <c r="AI43" s="43" t="s">
        <v>30</v>
      </c>
      <c r="AJ43" s="56">
        <f t="shared" si="9"/>
        <v>0</v>
      </c>
      <c r="AK43" s="36">
        <v>3.5390000000000001</v>
      </c>
      <c r="AL43" s="43" t="s">
        <v>30</v>
      </c>
      <c r="AM43" s="56">
        <f t="shared" si="10"/>
        <v>57.983333333333341</v>
      </c>
      <c r="AN43" s="36">
        <v>10.510999999999999</v>
      </c>
      <c r="AO43" s="43">
        <f t="shared" si="130"/>
        <v>1.970048036168409</v>
      </c>
      <c r="AP43" s="61">
        <f t="shared" si="11"/>
        <v>0</v>
      </c>
      <c r="AQ43" s="620">
        <v>2.2970000000000002</v>
      </c>
      <c r="AR43" s="43" t="s">
        <v>30</v>
      </c>
      <c r="AS43" s="56">
        <f t="shared" si="12"/>
        <v>0</v>
      </c>
      <c r="AT43" s="36" t="s">
        <v>30</v>
      </c>
      <c r="AU43" s="43" t="s">
        <v>30</v>
      </c>
      <c r="AV43" s="56">
        <f t="shared" si="13"/>
        <v>0</v>
      </c>
      <c r="AW43" s="36" t="s">
        <v>30</v>
      </c>
      <c r="AX43" s="43" t="s">
        <v>30</v>
      </c>
      <c r="AY43" s="56">
        <f t="shared" si="14"/>
        <v>0</v>
      </c>
      <c r="AZ43" s="36" t="s">
        <v>30</v>
      </c>
      <c r="BA43" s="43" t="s">
        <v>30</v>
      </c>
      <c r="BB43" s="61">
        <f t="shared" si="15"/>
        <v>0</v>
      </c>
      <c r="BC43" s="620">
        <v>1.76</v>
      </c>
      <c r="BD43" s="43" t="s">
        <v>30</v>
      </c>
      <c r="BE43" s="56">
        <f t="shared" si="16"/>
        <v>-0.23378319547235527</v>
      </c>
      <c r="BF43" s="36">
        <v>0</v>
      </c>
      <c r="BG43" s="43" t="s">
        <v>30</v>
      </c>
      <c r="BH43" s="56">
        <f t="shared" si="17"/>
        <v>0</v>
      </c>
      <c r="BI43" s="36">
        <v>0</v>
      </c>
      <c r="BJ43" s="43" t="s">
        <v>30</v>
      </c>
      <c r="BK43" s="56">
        <f t="shared" si="18"/>
        <v>0</v>
      </c>
      <c r="BL43" s="36">
        <v>0</v>
      </c>
      <c r="BM43" s="43" t="s">
        <v>30</v>
      </c>
      <c r="BN43" s="61">
        <f t="shared" si="113"/>
        <v>0</v>
      </c>
      <c r="BO43" s="620"/>
      <c r="BP43" s="43" t="s">
        <v>30</v>
      </c>
      <c r="BQ43" s="56">
        <f t="shared" si="114"/>
        <v>-1</v>
      </c>
    </row>
    <row r="44" spans="1:69" s="36" customFormat="1" ht="16.25" customHeight="1" outlineLevel="1">
      <c r="A44" s="615" t="s">
        <v>112</v>
      </c>
      <c r="B44" s="616" t="s">
        <v>129</v>
      </c>
      <c r="C44" s="617" t="s">
        <v>30</v>
      </c>
      <c r="D44" s="618" t="s">
        <v>30</v>
      </c>
      <c r="E44" s="618" t="s">
        <v>30</v>
      </c>
      <c r="F44" s="619" t="s">
        <v>30</v>
      </c>
      <c r="G44" s="620" t="s">
        <v>30</v>
      </c>
      <c r="H44" s="43" t="s">
        <v>30</v>
      </c>
      <c r="I44" s="56">
        <f t="shared" si="0"/>
        <v>0</v>
      </c>
      <c r="J44" s="36" t="s">
        <v>30</v>
      </c>
      <c r="K44" s="43" t="s">
        <v>30</v>
      </c>
      <c r="L44" s="56">
        <f t="shared" si="1"/>
        <v>0</v>
      </c>
      <c r="M44" s="36" t="s">
        <v>30</v>
      </c>
      <c r="N44" s="43" t="s">
        <v>30</v>
      </c>
      <c r="O44" s="56">
        <f t="shared" si="2"/>
        <v>0</v>
      </c>
      <c r="P44" s="36" t="s">
        <v>30</v>
      </c>
      <c r="Q44" s="43" t="s">
        <v>30</v>
      </c>
      <c r="R44" s="61">
        <f t="shared" si="3"/>
        <v>0</v>
      </c>
      <c r="S44" s="620" t="s">
        <v>30</v>
      </c>
      <c r="T44" s="43" t="s">
        <v>30</v>
      </c>
      <c r="U44" s="56">
        <f t="shared" si="4"/>
        <v>0</v>
      </c>
      <c r="V44" s="36" t="s">
        <v>30</v>
      </c>
      <c r="W44" s="43" t="s">
        <v>30</v>
      </c>
      <c r="X44" s="56">
        <f t="shared" si="5"/>
        <v>0</v>
      </c>
      <c r="Y44" s="36" t="s">
        <v>30</v>
      </c>
      <c r="Z44" s="43" t="s">
        <v>30</v>
      </c>
      <c r="AA44" s="56">
        <f t="shared" si="6"/>
        <v>0</v>
      </c>
      <c r="AB44" s="36" t="s">
        <v>30</v>
      </c>
      <c r="AC44" s="43" t="s">
        <v>30</v>
      </c>
      <c r="AD44" s="61">
        <f t="shared" si="7"/>
        <v>0</v>
      </c>
      <c r="AE44" s="620" t="s">
        <v>30</v>
      </c>
      <c r="AF44" s="43" t="s">
        <v>30</v>
      </c>
      <c r="AG44" s="56">
        <f t="shared" si="8"/>
        <v>0</v>
      </c>
      <c r="AH44" s="36" t="s">
        <v>30</v>
      </c>
      <c r="AI44" s="43" t="s">
        <v>30</v>
      </c>
      <c r="AJ44" s="56">
        <f t="shared" si="9"/>
        <v>0</v>
      </c>
      <c r="AK44" s="36" t="s">
        <v>30</v>
      </c>
      <c r="AL44" s="43" t="s">
        <v>30</v>
      </c>
      <c r="AM44" s="56">
        <f t="shared" si="10"/>
        <v>0</v>
      </c>
      <c r="AN44" s="36" t="s">
        <v>30</v>
      </c>
      <c r="AO44" s="43" t="s">
        <v>30</v>
      </c>
      <c r="AP44" s="61">
        <f t="shared" si="11"/>
        <v>0</v>
      </c>
      <c r="AQ44" s="620" t="s">
        <v>30</v>
      </c>
      <c r="AR44" s="43" t="s">
        <v>30</v>
      </c>
      <c r="AS44" s="56">
        <f t="shared" si="12"/>
        <v>0</v>
      </c>
      <c r="AT44" s="36" t="s">
        <v>30</v>
      </c>
      <c r="AU44" s="43" t="s">
        <v>30</v>
      </c>
      <c r="AV44" s="56">
        <f t="shared" si="13"/>
        <v>0</v>
      </c>
      <c r="AW44" s="36" t="s">
        <v>30</v>
      </c>
      <c r="AX44" s="43" t="s">
        <v>30</v>
      </c>
      <c r="AY44" s="56">
        <f t="shared" si="14"/>
        <v>0</v>
      </c>
      <c r="AZ44" s="36" t="s">
        <v>30</v>
      </c>
      <c r="BA44" s="43" t="s">
        <v>30</v>
      </c>
      <c r="BB44" s="61">
        <f t="shared" si="15"/>
        <v>0</v>
      </c>
      <c r="BC44" s="620">
        <v>4.2447929999999996</v>
      </c>
      <c r="BD44" s="43"/>
      <c r="BE44" s="56">
        <f t="shared" si="16"/>
        <v>0</v>
      </c>
      <c r="BF44" s="36">
        <v>7.1678649999999999</v>
      </c>
      <c r="BG44" s="43">
        <f>BF44/BC44-1</f>
        <v>0.68862533461584596</v>
      </c>
      <c r="BH44" s="56">
        <f t="shared" si="17"/>
        <v>0</v>
      </c>
      <c r="BI44" s="36">
        <v>10.040430000000001</v>
      </c>
      <c r="BJ44" s="43">
        <f>BI44/BF44-1</f>
        <v>0.40075601312245701</v>
      </c>
      <c r="BK44" s="56">
        <f t="shared" si="18"/>
        <v>0</v>
      </c>
      <c r="BL44" s="36">
        <v>10.085000000000001</v>
      </c>
      <c r="BM44" s="43" t="s">
        <v>30</v>
      </c>
      <c r="BN44" s="61">
        <f t="shared" si="113"/>
        <v>0</v>
      </c>
      <c r="BO44" s="620">
        <v>16</v>
      </c>
      <c r="BP44" s="43"/>
      <c r="BQ44" s="56">
        <f t="shared" si="114"/>
        <v>2.7693239693902627</v>
      </c>
    </row>
    <row r="45" spans="1:69" s="36" customFormat="1" ht="16.25" customHeight="1">
      <c r="A45" s="630" t="s">
        <v>298</v>
      </c>
      <c r="B45" s="631" t="s">
        <v>39</v>
      </c>
      <c r="C45" s="632">
        <f>C4+C6+C8+C10+C12+C14+C16+C18+C20</f>
        <v>3760.3819999999996</v>
      </c>
      <c r="D45" s="633">
        <f t="shared" ref="D45:G45" si="132">D4+D6+D8+D10+D12+D14+D16+D18+D20</f>
        <v>4232.9440000000004</v>
      </c>
      <c r="E45" s="633">
        <f t="shared" si="132"/>
        <v>4415.6090000000004</v>
      </c>
      <c r="F45" s="634">
        <f t="shared" si="132"/>
        <v>4862.1869999999999</v>
      </c>
      <c r="G45" s="635">
        <f t="shared" si="132"/>
        <v>4830.2240000000002</v>
      </c>
      <c r="H45" s="45">
        <f>G45/F45-1</f>
        <v>-6.5737907653489192E-3</v>
      </c>
      <c r="I45" s="55">
        <f t="shared" si="0"/>
        <v>0.28450354245925036</v>
      </c>
      <c r="J45" s="636">
        <f>J4+J6+J8+J10+J12+J14+J16+J18+J20</f>
        <v>6707.0319999999992</v>
      </c>
      <c r="K45" s="45">
        <f>J45/G45-1</f>
        <v>0.38855506494108738</v>
      </c>
      <c r="L45" s="55">
        <f t="shared" si="1"/>
        <v>0.58448399033863874</v>
      </c>
      <c r="M45" s="636">
        <f>M4+M6+M8+M10+M12+M14+M16+M18+M20</f>
        <v>5285.7720000000008</v>
      </c>
      <c r="N45" s="45">
        <f>M45/J45-1</f>
        <v>-0.21190595184278216</v>
      </c>
      <c r="O45" s="55">
        <f t="shared" si="2"/>
        <v>0.19706522928094405</v>
      </c>
      <c r="P45" s="636">
        <f>P4+P6+P8+P10+P12+P14+P16+P18+P20</f>
        <v>5372.558</v>
      </c>
      <c r="Q45" s="45">
        <f>P45/M45-1</f>
        <v>1.641879369749577E-2</v>
      </c>
      <c r="R45" s="60">
        <f t="shared" si="3"/>
        <v>0.10496737373531717</v>
      </c>
      <c r="S45" s="635">
        <f>S4+S6+S8+S10+S12+S14+S16+S18+S20</f>
        <v>4085.2219999999998</v>
      </c>
      <c r="T45" s="45">
        <f>S45/P45-1</f>
        <v>-0.23961323451510441</v>
      </c>
      <c r="U45" s="55">
        <f t="shared" si="4"/>
        <v>-0.15423756745028805</v>
      </c>
      <c r="V45" s="636">
        <f>V4+V6+V8+V10+V12+V14+V16+V18+V20</f>
        <v>5035.0410000000011</v>
      </c>
      <c r="W45" s="45">
        <f>V45/S45-1</f>
        <v>0.23250119577344908</v>
      </c>
      <c r="X45" s="55">
        <f t="shared" si="5"/>
        <v>-0.24928925342834185</v>
      </c>
      <c r="Y45" s="636">
        <f>Y4+Y6+Y8+Y10+Y12+Y14+Y16+Y18+Y20</f>
        <v>4124.8319999999994</v>
      </c>
      <c r="Z45" s="45">
        <f>Y45/V45-1</f>
        <v>-0.1807748933921296</v>
      </c>
      <c r="AA45" s="55">
        <f t="shared" si="6"/>
        <v>-0.21963489912164225</v>
      </c>
      <c r="AB45" s="636">
        <f>AB4+AB6+AB8+AB10+AB12+AB14+AB16+AB18+AB20</f>
        <v>7105.5919999999987</v>
      </c>
      <c r="AC45" s="45">
        <f>AB45/Y45-1</f>
        <v>0.72263791591996962</v>
      </c>
      <c r="AD45" s="60">
        <f t="shared" si="7"/>
        <v>0.32257148270898117</v>
      </c>
      <c r="AE45" s="635">
        <f>AE4+AE6+AE8+AE10+AE12+AE14+AE16+AE18+AE20</f>
        <v>5831.9049999999988</v>
      </c>
      <c r="AF45" s="45">
        <f>AE45/AB45-1</f>
        <v>-0.17925135583354634</v>
      </c>
      <c r="AG45" s="55">
        <f t="shared" si="8"/>
        <v>0.42756134183160643</v>
      </c>
      <c r="AH45" s="636">
        <f>AH4+AH6+AH8+AH10+AH12+AH14+AH16+AH18+AH20</f>
        <v>6960.6109999999999</v>
      </c>
      <c r="AI45" s="45">
        <f>AH45/AE45-1</f>
        <v>0.19353984675676328</v>
      </c>
      <c r="AJ45" s="55">
        <f t="shared" si="9"/>
        <v>0.38243382725185326</v>
      </c>
      <c r="AK45" s="636">
        <f>AK4+AK6+AK8+AK10+AK12+AK14+AK16+AK18+AK20</f>
        <v>5832.5299999999988</v>
      </c>
      <c r="AL45" s="45">
        <f>AK45/AH45-1</f>
        <v>-0.16206637606957219</v>
      </c>
      <c r="AM45" s="55">
        <f t="shared" si="10"/>
        <v>0.41400425520360584</v>
      </c>
      <c r="AN45" s="636">
        <f>AN4+AN6+AN8+AN10+AN12+AN14+AN16+AN18+AN20</f>
        <v>7514.896999999999</v>
      </c>
      <c r="AO45" s="45">
        <f>AN45/AK45-1</f>
        <v>0.28844549449381329</v>
      </c>
      <c r="AP45" s="60">
        <f t="shared" si="11"/>
        <v>5.760322292639386E-2</v>
      </c>
      <c r="AQ45" s="635">
        <f>AQ4+AQ6+AQ8+AQ10+AQ12+AQ14+AQ16+AQ18+AQ20</f>
        <v>9876.7240000000002</v>
      </c>
      <c r="AR45" s="45">
        <f>AQ45/AN45-1</f>
        <v>0.31428601083953667</v>
      </c>
      <c r="AS45" s="55">
        <f t="shared" si="12"/>
        <v>0.6935673677811971</v>
      </c>
      <c r="AT45" s="636">
        <f>AT4+AT6+AT8+AT10+AT12+AT14+AT16+AT18+AT20</f>
        <v>9144.9521889999996</v>
      </c>
      <c r="AU45" s="45">
        <f>AT45/AQ45-1</f>
        <v>-7.4090539636421981E-2</v>
      </c>
      <c r="AV45" s="55">
        <f t="shared" si="13"/>
        <v>0.31381457590432782</v>
      </c>
      <c r="AW45" s="636">
        <f>AW4+AW6+AW8+AW10+AW12+AW14+AW16+AW18+AW20</f>
        <v>8471.9285869999985</v>
      </c>
      <c r="AX45" s="45">
        <f>AW45/AT45-1</f>
        <v>-7.359509247183893E-2</v>
      </c>
      <c r="AY45" s="55">
        <f t="shared" si="14"/>
        <v>0.45253064913510954</v>
      </c>
      <c r="AZ45" s="636">
        <f>AZ4+AZ6+AZ8+AZ10+AZ12+AZ14+AZ16+AZ18+AZ20</f>
        <v>11797.211579999999</v>
      </c>
      <c r="BA45" s="45">
        <f>AZ45/AW45-1</f>
        <v>0.39250602254870048</v>
      </c>
      <c r="BB45" s="60">
        <f t="shared" si="15"/>
        <v>0.56984341635021751</v>
      </c>
      <c r="BC45" s="635">
        <f>BC4+BC6+BC8+BC10+BC12+BC14+BC16+BC18+BC20</f>
        <v>10318.627559000002</v>
      </c>
      <c r="BD45" s="45">
        <f>BC45/AZ45-1</f>
        <v>-0.12533334771300231</v>
      </c>
      <c r="BE45" s="55">
        <f t="shared" si="16"/>
        <v>4.4741916347971422E-2</v>
      </c>
      <c r="BF45" s="636">
        <f>BF4+BF6+BF8+BF10+BF12+BF14+BF16+BF18+BF20</f>
        <v>13174.373553000001</v>
      </c>
      <c r="BG45" s="45">
        <f>BF45/BC45-1</f>
        <v>0.27675637846907186</v>
      </c>
      <c r="BH45" s="55">
        <f t="shared" si="17"/>
        <v>0.44061699620986405</v>
      </c>
      <c r="BI45" s="636">
        <f>BI4+BI6+BI8+BI10+BI12+BI14+BI16+BI18+BI20</f>
        <v>12348.211809999997</v>
      </c>
      <c r="BJ45" s="45">
        <f>BI45/BF45-1</f>
        <v>-6.2709755395684463E-2</v>
      </c>
      <c r="BK45" s="55">
        <f t="shared" si="18"/>
        <v>0.45754436940699383</v>
      </c>
      <c r="BL45" s="636">
        <f>BL4+BL6+BL8+BL10+BL12+BL14+BL16+BL18+BL20</f>
        <v>14985.468999999999</v>
      </c>
      <c r="BM45" s="45">
        <f>BL45/BI45-1</f>
        <v>0.21357401626883843</v>
      </c>
      <c r="BN45" s="60">
        <f t="shared" si="113"/>
        <v>0.27025516990854892</v>
      </c>
      <c r="BO45" s="635">
        <f>BO4+BO6+BO8+BO10+BO12+BO14+BO16+BO18+BO20</f>
        <v>13692.1</v>
      </c>
      <c r="BP45" s="45">
        <f>BO45/BL45-1</f>
        <v>-8.6308209639618161E-2</v>
      </c>
      <c r="BQ45" s="55">
        <f t="shared" si="114"/>
        <v>0.32693034240368757</v>
      </c>
    </row>
    <row r="46" spans="1:69" s="645" customFormat="1" ht="16.25" customHeight="1">
      <c r="A46" s="637" t="s">
        <v>316</v>
      </c>
      <c r="B46" s="638" t="s">
        <v>164</v>
      </c>
      <c r="C46" s="639">
        <f>IFERROR(C45/C$3,)</f>
        <v>0.38254140386571717</v>
      </c>
      <c r="D46" s="640">
        <f t="shared" ref="D46" si="133">IFERROR(D45/D$3,)</f>
        <v>0.36936684118673652</v>
      </c>
      <c r="E46" s="640">
        <f t="shared" ref="E46" si="134">IFERROR(E45/E$3,)</f>
        <v>0.38032807924203277</v>
      </c>
      <c r="F46" s="641">
        <f t="shared" ref="F46" si="135">IFERROR(F45/F$3,)</f>
        <v>0.33343759429433545</v>
      </c>
      <c r="G46" s="642">
        <f t="shared" ref="G46" si="136">IFERROR(G45/G$3,)</f>
        <v>0.29829086642376335</v>
      </c>
      <c r="H46" s="643"/>
      <c r="I46" s="644"/>
      <c r="J46" s="645">
        <f>IFERROR(J45/J$3,)</f>
        <v>0.31107239923936736</v>
      </c>
      <c r="K46" s="643"/>
      <c r="L46" s="644"/>
      <c r="M46" s="645">
        <f>IFERROR(M45/M$3,)</f>
        <v>0.25100453837167208</v>
      </c>
      <c r="N46" s="643"/>
      <c r="O46" s="644"/>
      <c r="P46" s="645">
        <f>IFERROR(P45/P$3,)</f>
        <v>0.24070030774359583</v>
      </c>
      <c r="Q46" s="643"/>
      <c r="R46" s="646"/>
      <c r="S46" s="642">
        <f>IFERROR(S45/S$3,)</f>
        <v>0.19063988053572262</v>
      </c>
      <c r="T46" s="643"/>
      <c r="U46" s="644"/>
      <c r="V46" s="645">
        <f>IFERROR(V45/V$3,)</f>
        <v>0.34509913909655682</v>
      </c>
      <c r="W46" s="643"/>
      <c r="X46" s="644"/>
      <c r="Y46" s="645">
        <f>IFERROR(Y45/Y$3,)</f>
        <v>0.21083786546718458</v>
      </c>
      <c r="Z46" s="643"/>
      <c r="AA46" s="644"/>
      <c r="AB46" s="645">
        <f>IFERROR(AB45/AB$3,)</f>
        <v>0.34034083466663162</v>
      </c>
      <c r="AC46" s="643"/>
      <c r="AD46" s="646"/>
      <c r="AE46" s="642">
        <f>IFERROR(AE45/AE$3,)</f>
        <v>0.2735415103189493</v>
      </c>
      <c r="AF46" s="643"/>
      <c r="AG46" s="644"/>
      <c r="AH46" s="645">
        <f>IFERROR(AH45/AH$3,)</f>
        <v>0.23603292641573412</v>
      </c>
      <c r="AI46" s="643"/>
      <c r="AJ46" s="644"/>
      <c r="AK46" s="645">
        <f>IFERROR(AK45/AK$3,)</f>
        <v>0.23839328047085748</v>
      </c>
      <c r="AL46" s="643"/>
      <c r="AM46" s="644"/>
      <c r="AN46" s="645">
        <f>IFERROR(AN45/AN$3,)</f>
        <v>0.29679687993680887</v>
      </c>
      <c r="AO46" s="643"/>
      <c r="AP46" s="646"/>
      <c r="AQ46" s="642">
        <f>IFERROR(AQ45/AQ$3,)</f>
        <v>0.27914623013461687</v>
      </c>
      <c r="AR46" s="643"/>
      <c r="AS46" s="644"/>
      <c r="AT46" s="645">
        <f>IFERROR(AT45/AT$3,)</f>
        <v>0.27979391484062832</v>
      </c>
      <c r="AU46" s="643"/>
      <c r="AV46" s="644"/>
      <c r="AW46" s="645">
        <f>IFERROR(AW45/AW$3,)</f>
        <v>0.25465009624604357</v>
      </c>
      <c r="AX46" s="643"/>
      <c r="AY46" s="644"/>
      <c r="AZ46" s="645">
        <f>IFERROR(AZ45/AZ$3,)</f>
        <v>0.29152167234609333</v>
      </c>
      <c r="BA46" s="643"/>
      <c r="BB46" s="646"/>
      <c r="BC46" s="642">
        <f>IFERROR(BC45/BC$3,)</f>
        <v>0.26475669828603693</v>
      </c>
      <c r="BD46" s="643"/>
      <c r="BE46" s="644"/>
      <c r="BF46" s="645">
        <f>IFERROR(BF45/BF$3,)</f>
        <v>0.28703589596496581</v>
      </c>
      <c r="BG46" s="643"/>
      <c r="BH46" s="644"/>
      <c r="BI46" s="645">
        <f>IFERROR(BI45/BI$3,)</f>
        <v>0.25594270633834926</v>
      </c>
      <c r="BJ46" s="643"/>
      <c r="BK46" s="644"/>
      <c r="BL46" s="645">
        <f>IFERROR(BL45/BL$3,)</f>
        <v>0.31880585044144238</v>
      </c>
      <c r="BM46" s="643"/>
      <c r="BN46" s="646"/>
      <c r="BO46" s="642">
        <f>IFERROR(BO45/BO$3,)</f>
        <v>0.27177649861055975</v>
      </c>
      <c r="BP46" s="643"/>
      <c r="BQ46" s="644"/>
    </row>
    <row r="47" spans="1:69" s="37" customFormat="1" ht="16.25" customHeight="1">
      <c r="A47" s="564"/>
      <c r="B47" s="564"/>
      <c r="C47" s="564"/>
      <c r="D47" s="564"/>
      <c r="E47" s="564"/>
      <c r="F47" s="564"/>
      <c r="G47" s="564"/>
      <c r="H47" s="38"/>
      <c r="I47" s="38"/>
      <c r="J47" s="564"/>
      <c r="K47" s="38"/>
      <c r="L47" s="38"/>
      <c r="M47" s="564"/>
      <c r="N47" s="38"/>
      <c r="O47" s="38"/>
      <c r="P47" s="564"/>
      <c r="Q47" s="38"/>
      <c r="R47" s="38"/>
      <c r="S47" s="564"/>
      <c r="T47" s="38"/>
      <c r="U47" s="38"/>
      <c r="V47" s="564"/>
      <c r="W47" s="38"/>
      <c r="X47" s="38"/>
      <c r="Y47" s="564"/>
      <c r="Z47" s="38"/>
      <c r="AA47" s="38"/>
      <c r="AB47" s="564"/>
      <c r="AC47" s="38"/>
      <c r="AD47" s="38"/>
      <c r="AE47" s="564"/>
      <c r="AF47" s="38"/>
      <c r="AG47" s="38"/>
      <c r="AH47" s="564"/>
      <c r="AI47" s="38"/>
      <c r="AJ47" s="38"/>
      <c r="AK47" s="564"/>
      <c r="AL47" s="38"/>
      <c r="AM47" s="38"/>
      <c r="AN47" s="564"/>
      <c r="AO47" s="38"/>
      <c r="AP47" s="38"/>
      <c r="AQ47" s="564"/>
      <c r="AR47" s="38"/>
      <c r="AS47" s="38"/>
      <c r="AT47" s="564"/>
      <c r="AU47" s="38"/>
      <c r="AV47" s="38"/>
      <c r="AW47" s="564"/>
      <c r="AX47" s="38"/>
      <c r="AY47" s="38"/>
      <c r="AZ47" s="564"/>
      <c r="BA47" s="38"/>
      <c r="BB47" s="38"/>
      <c r="BC47" s="564"/>
      <c r="BD47" s="38"/>
      <c r="BE47" s="38"/>
      <c r="BF47" s="564"/>
      <c r="BG47" s="38"/>
      <c r="BH47" s="38"/>
      <c r="BI47" s="564"/>
      <c r="BJ47" s="38"/>
      <c r="BK47" s="38"/>
      <c r="BL47" s="564"/>
      <c r="BM47" s="38"/>
      <c r="BN47" s="38"/>
      <c r="BO47" s="564"/>
      <c r="BP47" s="38"/>
      <c r="BQ47" s="38"/>
    </row>
    <row r="48" spans="1:69" ht="16.25" customHeight="1">
      <c r="A48" s="564"/>
      <c r="B48" s="564"/>
    </row>
    <row r="49" spans="1:2" ht="16.25" customHeight="1">
      <c r="A49" s="564"/>
      <c r="B49" s="564"/>
    </row>
    <row r="50" spans="1:2" ht="16.25" customHeight="1">
      <c r="A50" s="564"/>
      <c r="B50" s="564"/>
    </row>
    <row r="51" spans="1:2" ht="16.25" customHeight="1">
      <c r="A51" s="564"/>
      <c r="B51" s="564"/>
    </row>
    <row r="52" spans="1:2" ht="16.25" customHeight="1">
      <c r="A52" s="564"/>
      <c r="B52" s="564"/>
    </row>
    <row r="53" spans="1:2" ht="16.25" customHeight="1">
      <c r="A53" s="564"/>
      <c r="B53" s="564"/>
    </row>
    <row r="54" spans="1:2" ht="16.25" customHeight="1">
      <c r="A54" s="564"/>
      <c r="B54" s="564"/>
    </row>
    <row r="55" spans="1:2" ht="16.25" customHeight="1">
      <c r="A55" s="564"/>
      <c r="B55" s="564"/>
    </row>
    <row r="56" spans="1:2" ht="16.25" customHeight="1">
      <c r="A56" s="564"/>
      <c r="B56" s="564"/>
    </row>
    <row r="57" spans="1:2" ht="16.25" customHeight="1">
      <c r="A57" s="564"/>
      <c r="B57" s="564"/>
    </row>
    <row r="58" spans="1:2" ht="16.25" customHeight="1">
      <c r="A58" s="564"/>
      <c r="B58" s="564"/>
    </row>
    <row r="59" spans="1:2" ht="16.25" customHeight="1">
      <c r="A59" s="564"/>
      <c r="B59" s="564"/>
    </row>
    <row r="60" spans="1:2" ht="16.25" customHeight="1">
      <c r="A60" s="564"/>
      <c r="B60" s="564"/>
    </row>
    <row r="61" spans="1:2" ht="16.25" customHeight="1">
      <c r="A61" s="564"/>
      <c r="B61" s="564"/>
    </row>
    <row r="62" spans="1:2" ht="16.25" customHeight="1">
      <c r="A62" s="564"/>
      <c r="B62" s="564"/>
    </row>
    <row r="63" spans="1:2" ht="16.25" customHeight="1">
      <c r="A63" s="564"/>
      <c r="B63" s="564"/>
    </row>
    <row r="64" spans="1:2" ht="16.25" customHeight="1">
      <c r="A64" s="564"/>
      <c r="B64" s="564"/>
    </row>
    <row r="65" spans="1:2" ht="16.25" customHeight="1">
      <c r="A65" s="564"/>
      <c r="B65" s="564"/>
    </row>
    <row r="66" spans="1:2" ht="16.25" customHeight="1">
      <c r="A66" s="564"/>
      <c r="B66" s="564"/>
    </row>
    <row r="67" spans="1:2" ht="16.25" customHeight="1">
      <c r="A67" s="564"/>
      <c r="B67" s="564"/>
    </row>
    <row r="68" spans="1:2" ht="16.25" customHeight="1">
      <c r="A68" s="564"/>
      <c r="B68" s="564"/>
    </row>
    <row r="69" spans="1:2" ht="16.25" customHeight="1">
      <c r="A69" s="564"/>
      <c r="B69" s="564"/>
    </row>
    <row r="70" spans="1:2" ht="16.25" customHeight="1">
      <c r="A70" s="564"/>
      <c r="B70" s="564"/>
    </row>
    <row r="71" spans="1:2" ht="16.25" customHeight="1">
      <c r="A71" s="564"/>
      <c r="B71" s="564"/>
    </row>
    <row r="72" spans="1:2" ht="16.25" customHeight="1">
      <c r="A72" s="564"/>
      <c r="B72" s="564"/>
    </row>
    <row r="73" spans="1:2" ht="16.25" customHeight="1">
      <c r="A73" s="564"/>
      <c r="B73" s="564"/>
    </row>
    <row r="74" spans="1:2" ht="16.25" customHeight="1">
      <c r="A74" s="564"/>
      <c r="B74" s="564"/>
    </row>
    <row r="75" spans="1:2" ht="16.25" customHeight="1">
      <c r="A75" s="564"/>
      <c r="B75" s="564"/>
    </row>
    <row r="76" spans="1:2" ht="16.25" customHeight="1">
      <c r="A76" s="564"/>
      <c r="B76" s="564"/>
    </row>
    <row r="77" spans="1:2" ht="16.25" customHeight="1">
      <c r="A77" s="564"/>
      <c r="B77" s="564"/>
    </row>
    <row r="78" spans="1:2" ht="16.25" customHeight="1">
      <c r="A78" s="564"/>
      <c r="B78" s="564"/>
    </row>
    <row r="79" spans="1:2" ht="16.25" customHeight="1">
      <c r="A79" s="564"/>
      <c r="B79" s="564"/>
    </row>
    <row r="80" spans="1:2" ht="16.25" customHeight="1">
      <c r="A80" s="564"/>
      <c r="B80" s="564"/>
    </row>
    <row r="81" spans="1:2" ht="16.25" customHeight="1">
      <c r="A81" s="564"/>
      <c r="B81" s="564"/>
    </row>
    <row r="82" spans="1:2" ht="16.25" customHeight="1">
      <c r="A82" s="564"/>
      <c r="B82" s="564"/>
    </row>
    <row r="83" spans="1:2" ht="16.25" customHeight="1">
      <c r="A83" s="564"/>
      <c r="B83" s="564"/>
    </row>
    <row r="84" spans="1:2" ht="16.25" customHeight="1">
      <c r="A84" s="564"/>
      <c r="B84" s="564"/>
    </row>
    <row r="85" spans="1:2" ht="16.25" customHeight="1">
      <c r="A85" s="564"/>
      <c r="B85" s="564"/>
    </row>
    <row r="86" spans="1:2" ht="16.25" customHeight="1">
      <c r="A86" s="564"/>
      <c r="B86" s="564"/>
    </row>
    <row r="87" spans="1:2" ht="16.25" customHeight="1">
      <c r="A87" s="564"/>
      <c r="B87" s="564"/>
    </row>
    <row r="88" spans="1:2" ht="16.25" customHeight="1">
      <c r="A88" s="564"/>
      <c r="B88" s="564"/>
    </row>
    <row r="89" spans="1:2" ht="16.25" customHeight="1">
      <c r="A89" s="564"/>
      <c r="B89" s="564"/>
    </row>
    <row r="90" spans="1:2" ht="16.25" customHeight="1">
      <c r="A90" s="564"/>
      <c r="B90" s="564"/>
    </row>
    <row r="91" spans="1:2" ht="16.25" customHeight="1">
      <c r="A91" s="564"/>
      <c r="B91" s="564"/>
    </row>
    <row r="92" spans="1:2" ht="16.25" customHeight="1">
      <c r="A92" s="564"/>
      <c r="B92" s="564"/>
    </row>
    <row r="93" spans="1:2" ht="16.25" customHeight="1">
      <c r="A93" s="564"/>
      <c r="B93" s="564"/>
    </row>
    <row r="94" spans="1:2" ht="16.25" customHeight="1">
      <c r="A94" s="564"/>
      <c r="B94" s="564"/>
    </row>
    <row r="95" spans="1:2" ht="16.25" customHeight="1">
      <c r="A95" s="564"/>
      <c r="B95" s="564"/>
    </row>
    <row r="96" spans="1:2" ht="16.25" customHeight="1">
      <c r="A96" s="564"/>
      <c r="B96" s="564"/>
    </row>
    <row r="97" spans="1:2" ht="16.25" customHeight="1">
      <c r="A97" s="564"/>
      <c r="B97" s="564"/>
    </row>
    <row r="98" spans="1:2" ht="16.25" customHeight="1">
      <c r="A98" s="564"/>
      <c r="B98" s="564"/>
    </row>
    <row r="99" spans="1:2" ht="16.25" customHeight="1">
      <c r="A99" s="564"/>
      <c r="B99" s="564"/>
    </row>
    <row r="100" spans="1:2" ht="16.25" customHeight="1">
      <c r="A100" s="564"/>
      <c r="B100" s="564"/>
    </row>
    <row r="101" spans="1:2" ht="16.25" customHeight="1">
      <c r="A101" s="564"/>
      <c r="B101" s="564"/>
    </row>
    <row r="102" spans="1:2" ht="16.25" customHeight="1">
      <c r="A102" s="564"/>
      <c r="B102" s="564"/>
    </row>
    <row r="103" spans="1:2" ht="16.25" customHeight="1">
      <c r="A103" s="564"/>
      <c r="B103" s="564"/>
    </row>
    <row r="104" spans="1:2" ht="16.25" customHeight="1">
      <c r="A104" s="564"/>
      <c r="B104" s="564"/>
    </row>
    <row r="105" spans="1:2" ht="16.25" customHeight="1">
      <c r="A105" s="564"/>
      <c r="B105" s="564"/>
    </row>
    <row r="106" spans="1:2" ht="16.25" customHeight="1">
      <c r="A106" s="564"/>
      <c r="B106" s="564"/>
    </row>
    <row r="107" spans="1:2" ht="16.25" customHeight="1">
      <c r="A107" s="564"/>
      <c r="B107" s="564"/>
    </row>
    <row r="108" spans="1:2" ht="16.25" customHeight="1">
      <c r="A108" s="564"/>
      <c r="B108" s="564"/>
    </row>
    <row r="109" spans="1:2" ht="16.25" customHeight="1">
      <c r="A109" s="564"/>
      <c r="B109" s="564"/>
    </row>
    <row r="110" spans="1:2" ht="16.25" customHeight="1">
      <c r="A110" s="564"/>
      <c r="B110" s="564"/>
    </row>
    <row r="111" spans="1:2" ht="16.25" customHeight="1">
      <c r="A111" s="564"/>
      <c r="B111" s="564"/>
    </row>
    <row r="112" spans="1:2" ht="16.25" customHeight="1">
      <c r="A112" s="564"/>
      <c r="B112" s="564"/>
    </row>
    <row r="113" spans="1:2" ht="16.25" customHeight="1">
      <c r="A113" s="564"/>
      <c r="B113" s="564"/>
    </row>
    <row r="114" spans="1:2" ht="16.25" customHeight="1">
      <c r="A114" s="564"/>
      <c r="B114" s="564"/>
    </row>
    <row r="115" spans="1:2" ht="16.25" customHeight="1">
      <c r="A115" s="564"/>
      <c r="B115" s="564"/>
    </row>
    <row r="116" spans="1:2" ht="16.25" customHeight="1">
      <c r="A116" s="564"/>
      <c r="B116" s="564"/>
    </row>
    <row r="117" spans="1:2" ht="16.25" customHeight="1">
      <c r="A117" s="564"/>
      <c r="B117" s="564"/>
    </row>
    <row r="118" spans="1:2" ht="16.25" customHeight="1">
      <c r="A118" s="564"/>
      <c r="B118" s="564"/>
    </row>
  </sheetData>
  <phoneticPr fontId="3" type="noConversion"/>
  <conditionalFormatting sqref="H3:I46">
    <cfRule type="cellIs" dxfId="64" priority="25" operator="lessThan">
      <formula>0</formula>
    </cfRule>
    <cfRule type="cellIs" dxfId="63" priority="26" operator="greaterThan">
      <formula>0</formula>
    </cfRule>
  </conditionalFormatting>
  <conditionalFormatting sqref="K3:L46">
    <cfRule type="cellIs" dxfId="62" priority="23" operator="lessThan">
      <formula>0</formula>
    </cfRule>
    <cfRule type="cellIs" dxfId="61" priority="24" operator="greaterThan">
      <formula>0</formula>
    </cfRule>
  </conditionalFormatting>
  <conditionalFormatting sqref="N3:O46">
    <cfRule type="cellIs" dxfId="60" priority="21" operator="lessThan">
      <formula>0</formula>
    </cfRule>
    <cfRule type="cellIs" dxfId="59" priority="22" operator="greaterThan">
      <formula>0</formula>
    </cfRule>
  </conditionalFormatting>
  <conditionalFormatting sqref="Q3:R46">
    <cfRule type="cellIs" dxfId="58" priority="19" operator="lessThan">
      <formula>0</formula>
    </cfRule>
    <cfRule type="cellIs" dxfId="57" priority="20" operator="greaterThan">
      <formula>0</formula>
    </cfRule>
  </conditionalFormatting>
  <conditionalFormatting sqref="T3:U46 AF3:AG46 AR3:AS46 BD3:BE46">
    <cfRule type="cellIs" dxfId="56" priority="9" operator="lessThan">
      <formula>0</formula>
    </cfRule>
    <cfRule type="cellIs" dxfId="55" priority="10" operator="greaterThan">
      <formula>0</formula>
    </cfRule>
  </conditionalFormatting>
  <conditionalFormatting sqref="W3:X46 AI3:AJ46 AU3:AV46 BG3:BH46">
    <cfRule type="cellIs" dxfId="54" priority="7" operator="lessThan">
      <formula>0</formula>
    </cfRule>
    <cfRule type="cellIs" dxfId="53" priority="8" operator="greaterThan">
      <formula>0</formula>
    </cfRule>
  </conditionalFormatting>
  <conditionalFormatting sqref="Z3:AA46 AL3:AM46 AX3:AY46 BJ3:BK46">
    <cfRule type="cellIs" dxfId="52" priority="5" operator="lessThan">
      <formula>0</formula>
    </cfRule>
    <cfRule type="cellIs" dxfId="51" priority="6" operator="greaterThan">
      <formula>0</formula>
    </cfRule>
  </conditionalFormatting>
  <conditionalFormatting sqref="AC3:AD46 AO3:AP46 BA3:BB46 BM3:BN46">
    <cfRule type="cellIs" dxfId="50" priority="3" operator="lessThan">
      <formula>0</formula>
    </cfRule>
    <cfRule type="cellIs" dxfId="49" priority="4" operator="greaterThan">
      <formula>0</formula>
    </cfRule>
  </conditionalFormatting>
  <conditionalFormatting sqref="BP3:BQ46">
    <cfRule type="cellIs" dxfId="48" priority="1" operator="lessThan">
      <formula>0</formula>
    </cfRule>
    <cfRule type="cellIs" dxfId="47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colBreaks count="5" manualBreakCount="5">
    <brk id="6" max="1048575" man="1"/>
    <brk id="18" max="1048575" man="1"/>
    <brk id="30" max="1048575" man="1"/>
    <brk id="42" max="1048575" man="1"/>
    <brk id="5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>
      <selection activeCell="Q45" sqref="Q45"/>
    </sheetView>
  </sheetViews>
  <sheetFormatPr defaultRowHeight="14.5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B306-2102-4FA9-86C6-7D7DBF4195B8}">
  <dimension ref="A1:Z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9" sqref="A19"/>
    </sheetView>
  </sheetViews>
  <sheetFormatPr defaultRowHeight="14.5" outlineLevelCol="1"/>
  <cols>
    <col min="1" max="1" width="17.1796875" style="563" customWidth="1"/>
    <col min="2" max="2" width="18.6328125" style="563" customWidth="1"/>
    <col min="3" max="18" width="9.1796875" style="372" customWidth="1" outlineLevel="1"/>
    <col min="19" max="26" width="9.1796875" style="372" customWidth="1"/>
  </cols>
  <sheetData>
    <row r="1" spans="1:26">
      <c r="A1" s="370" t="s">
        <v>403</v>
      </c>
      <c r="B1" s="371"/>
    </row>
    <row r="2" spans="1:26" ht="15" thickBot="1">
      <c r="A2" s="374" t="s">
        <v>226</v>
      </c>
      <c r="B2" s="375"/>
      <c r="C2" s="376" t="s">
        <v>233</v>
      </c>
      <c r="D2" s="377"/>
      <c r="E2" s="377"/>
      <c r="F2" s="377"/>
      <c r="G2" s="376" t="s">
        <v>232</v>
      </c>
      <c r="H2" s="377"/>
      <c r="I2" s="377"/>
      <c r="J2" s="377"/>
      <c r="K2" s="376" t="s">
        <v>231</v>
      </c>
      <c r="L2" s="377"/>
      <c r="M2" s="377"/>
      <c r="N2" s="377"/>
      <c r="O2" s="376" t="s">
        <v>230</v>
      </c>
      <c r="P2" s="377"/>
      <c r="Q2" s="377"/>
      <c r="R2" s="377"/>
      <c r="S2" s="376" t="s">
        <v>229</v>
      </c>
      <c r="T2" s="377"/>
      <c r="U2" s="377"/>
      <c r="V2" s="377"/>
      <c r="W2" s="376" t="s">
        <v>228</v>
      </c>
      <c r="X2" s="377"/>
      <c r="Y2" s="377"/>
      <c r="Z2" s="377"/>
    </row>
    <row r="3" spans="1:26">
      <c r="A3" s="300" t="s">
        <v>323</v>
      </c>
      <c r="B3" s="379"/>
      <c r="C3" s="380" t="s">
        <v>4</v>
      </c>
      <c r="D3" s="381" t="s">
        <v>380</v>
      </c>
      <c r="E3" s="381" t="s">
        <v>381</v>
      </c>
      <c r="F3" s="840" t="s">
        <v>382</v>
      </c>
      <c r="G3" s="380" t="s">
        <v>383</v>
      </c>
      <c r="H3" s="381" t="s">
        <v>384</v>
      </c>
      <c r="I3" s="381" t="s">
        <v>385</v>
      </c>
      <c r="J3" s="840" t="s">
        <v>386</v>
      </c>
      <c r="K3" s="380" t="s">
        <v>387</v>
      </c>
      <c r="L3" s="381" t="s">
        <v>388</v>
      </c>
      <c r="M3" s="381" t="s">
        <v>389</v>
      </c>
      <c r="N3" s="840" t="s">
        <v>390</v>
      </c>
      <c r="O3" s="380" t="s">
        <v>391</v>
      </c>
      <c r="P3" s="381" t="s">
        <v>392</v>
      </c>
      <c r="Q3" s="381" t="s">
        <v>393</v>
      </c>
      <c r="R3" s="840" t="s">
        <v>394</v>
      </c>
      <c r="S3" s="380" t="s">
        <v>395</v>
      </c>
      <c r="T3" s="381" t="s">
        <v>396</v>
      </c>
      <c r="U3" s="381" t="s">
        <v>397</v>
      </c>
      <c r="V3" s="840" t="s">
        <v>398</v>
      </c>
      <c r="W3" s="380" t="s">
        <v>399</v>
      </c>
      <c r="X3" s="381" t="s">
        <v>400</v>
      </c>
      <c r="Y3" s="381" t="s">
        <v>401</v>
      </c>
      <c r="Z3" s="840" t="s">
        <v>402</v>
      </c>
    </row>
    <row r="4" spans="1:26">
      <c r="A4" s="385" t="s">
        <v>314</v>
      </c>
      <c r="B4" s="386" t="s">
        <v>414</v>
      </c>
      <c r="C4" s="387">
        <f>IFERROR(IS_Quarterly!G4,)</f>
        <v>9.83</v>
      </c>
      <c r="D4" s="388">
        <f>IFERROR(C4+IS_Quarterly!J4,)</f>
        <v>21.29</v>
      </c>
      <c r="E4" s="388">
        <f>IFERROR(D4+IS_Quarterly!M4,)</f>
        <v>32.9</v>
      </c>
      <c r="F4" s="841">
        <f>IFERROR(E4+IS_Quarterly!P4,)</f>
        <v>47.481999999999999</v>
      </c>
      <c r="G4" s="387">
        <f>IFERROR(IS_Quarterly!S4,)</f>
        <v>16.193000000000001</v>
      </c>
      <c r="H4" s="388">
        <f>IFERROR(G4+IS_Quarterly!V4,)</f>
        <v>37.754000000000005</v>
      </c>
      <c r="I4" s="388">
        <f>IFERROR(H4+IS_Quarterly!Y4,)</f>
        <v>58.812471828</v>
      </c>
      <c r="J4" s="841">
        <f>IFERROR(I4+IS_Quarterly!AB4,)</f>
        <v>81.132999999999996</v>
      </c>
      <c r="K4" s="387">
        <f>IFERROR(IS_Quarterly!AE4,)</f>
        <v>21.428999999999998</v>
      </c>
      <c r="L4" s="388">
        <f>IFERROR(K4+IS_Quarterly!AH4,)</f>
        <v>36.019129124000003</v>
      </c>
      <c r="M4" s="388">
        <f>IFERROR(L4+IS_Quarterly!AK4,)</f>
        <v>55.583129124000003</v>
      </c>
      <c r="N4" s="841">
        <f>IFERROR(M4+IS_Quarterly!AN4,)</f>
        <v>76.460999999999999</v>
      </c>
      <c r="O4" s="387">
        <f>IFERROR(IS_Quarterly!AQ4,)</f>
        <v>21.32</v>
      </c>
      <c r="P4" s="388">
        <f>IFERROR(O4+IS_Quarterly!AT4,)</f>
        <v>50.81</v>
      </c>
      <c r="Q4" s="388">
        <f>IFERROR(P4+IS_Quarterly!AW4,)</f>
        <v>75.27600000000001</v>
      </c>
      <c r="R4" s="841">
        <f>IFERROR(Q4+IS_Quarterly!AZ4,)</f>
        <v>100.596</v>
      </c>
      <c r="S4" s="387">
        <f>IFERROR(IS_Quarterly!BC4,)</f>
        <v>35.381</v>
      </c>
      <c r="T4" s="388">
        <f>IFERROR(S4+IS_Quarterly!BF4,)</f>
        <v>68.064999999999998</v>
      </c>
      <c r="U4" s="388">
        <f>IFERROR(T4+IS_Quarterly!BI4,)</f>
        <v>101.333</v>
      </c>
      <c r="V4" s="841">
        <f>IFERROR(U4+IS_Quarterly!BL4,)</f>
        <v>141.80000000000001</v>
      </c>
      <c r="W4" s="387">
        <f>IFERROR(IS_Quarterly!BO4,)</f>
        <v>38.973999999999997</v>
      </c>
      <c r="X4" s="388">
        <f>IFERROR(W4+IS_Quarterly!BR4,)</f>
        <v>84.872</v>
      </c>
      <c r="Y4" s="388">
        <f>IFERROR(X4+IS_Quarterly!BU4,)</f>
        <v>133.11799999999999</v>
      </c>
      <c r="Z4" s="841">
        <f>IFERROR(Y4+IS_Quarterly!BX4,)</f>
        <v>180.12299999999999</v>
      </c>
    </row>
    <row r="5" spans="1:26">
      <c r="A5" s="399" t="s">
        <v>324</v>
      </c>
      <c r="B5" s="400" t="s">
        <v>118</v>
      </c>
      <c r="C5" s="401">
        <f>IFERROR(IS_Quarterly!G5,)</f>
        <v>3.49</v>
      </c>
      <c r="D5" s="402">
        <f>IFERROR(C5+IS_Quarterly!J5,)</f>
        <v>6.4700000000000006</v>
      </c>
      <c r="E5" s="402">
        <f>IFERROR(D5+IS_Quarterly!M5,)</f>
        <v>9.5400000000000009</v>
      </c>
      <c r="F5" s="842">
        <f>IFERROR(E5+IS_Quarterly!P5,)</f>
        <v>12.734</v>
      </c>
      <c r="G5" s="401">
        <f>IFERROR(IS_Quarterly!S5,)</f>
        <v>3.9180000000000001</v>
      </c>
      <c r="H5" s="402">
        <f>IFERROR(G5+IS_Quarterly!V5,)</f>
        <v>9.2040000000000006</v>
      </c>
      <c r="I5" s="402">
        <f>IFERROR(H5+IS_Quarterly!Y5,)</f>
        <v>13.212881530000001</v>
      </c>
      <c r="J5" s="842">
        <f>IFERROR(I5+IS_Quarterly!AB5,)</f>
        <v>17.228000000000002</v>
      </c>
      <c r="K5" s="401">
        <f>IFERROR(IS_Quarterly!AE5,)</f>
        <v>3.91</v>
      </c>
      <c r="L5" s="402">
        <f>IFERROR(K5+IS_Quarterly!AH5,)</f>
        <v>7.0978267989999999</v>
      </c>
      <c r="M5" s="402">
        <f>IFERROR(L5+IS_Quarterly!AK5,)</f>
        <v>10.672826798999999</v>
      </c>
      <c r="N5" s="842">
        <f>IFERROR(M5+IS_Quarterly!AN5,)</f>
        <v>15.500999999999998</v>
      </c>
      <c r="O5" s="401">
        <f>IFERROR(IS_Quarterly!AQ5,)</f>
        <v>4.5940000000000003</v>
      </c>
      <c r="P5" s="402">
        <f>IFERROR(O5+IS_Quarterly!AT5,)</f>
        <v>10.994</v>
      </c>
      <c r="Q5" s="402">
        <f>IFERROR(P5+IS_Quarterly!AW5,)</f>
        <v>16.306999999999999</v>
      </c>
      <c r="R5" s="842">
        <f>IFERROR(Q5+IS_Quarterly!AZ5,)</f>
        <v>22.744</v>
      </c>
      <c r="S5" s="401">
        <f>IFERROR(IS_Quarterly!BC5,)</f>
        <v>8.8000000000000007</v>
      </c>
      <c r="T5" s="402">
        <f>IFERROR(S5+IS_Quarterly!BF5,)</f>
        <v>17.076999999999998</v>
      </c>
      <c r="U5" s="402">
        <f>IFERROR(T5+IS_Quarterly!BI5,)</f>
        <v>24.393999999999998</v>
      </c>
      <c r="V5" s="842">
        <f>IFERROR(U5+IS_Quarterly!BL5,)</f>
        <v>33.634999999999998</v>
      </c>
      <c r="W5" s="401">
        <f>IFERROR(IS_Quarterly!BO5,)</f>
        <v>8.7639999999999993</v>
      </c>
      <c r="X5" s="402">
        <f>IFERROR(W5+IS_Quarterly!BR5,)</f>
        <v>18.341000000000001</v>
      </c>
      <c r="Y5" s="402">
        <f>IFERROR(X5+IS_Quarterly!BU5,)</f>
        <v>29.575000000000003</v>
      </c>
      <c r="Z5" s="842">
        <f>IFERROR(Y5+IS_Quarterly!BX5,)</f>
        <v>39.674000000000007</v>
      </c>
    </row>
    <row r="6" spans="1:26">
      <c r="A6" s="412" t="s">
        <v>146</v>
      </c>
      <c r="B6" s="413" t="s">
        <v>224</v>
      </c>
      <c r="C6" s="414">
        <f t="shared" ref="C6:Z6" si="0">C5/C$4</f>
        <v>0.35503560528992884</v>
      </c>
      <c r="D6" s="415">
        <f t="shared" si="0"/>
        <v>0.30389854391733212</v>
      </c>
      <c r="E6" s="415">
        <f t="shared" si="0"/>
        <v>0.28996960486322193</v>
      </c>
      <c r="F6" s="843">
        <f t="shared" si="0"/>
        <v>0.26818583884419361</v>
      </c>
      <c r="G6" s="414">
        <f t="shared" si="0"/>
        <v>0.24195640091397516</v>
      </c>
      <c r="H6" s="415">
        <f t="shared" si="0"/>
        <v>0.2437887376172061</v>
      </c>
      <c r="I6" s="415">
        <f t="shared" si="0"/>
        <v>0.22466121758394597</v>
      </c>
      <c r="J6" s="843">
        <f t="shared" si="0"/>
        <v>0.21234269655996946</v>
      </c>
      <c r="K6" s="414">
        <f t="shared" si="0"/>
        <v>0.18246301740631857</v>
      </c>
      <c r="L6" s="415">
        <f t="shared" si="0"/>
        <v>0.19705714634479121</v>
      </c>
      <c r="M6" s="415">
        <f t="shared" si="0"/>
        <v>0.19201558039652764</v>
      </c>
      <c r="N6" s="843">
        <f t="shared" si="0"/>
        <v>0.20273080393926313</v>
      </c>
      <c r="O6" s="414">
        <f t="shared" si="0"/>
        <v>0.21547842401500938</v>
      </c>
      <c r="P6" s="415">
        <f t="shared" si="0"/>
        <v>0.21637472938397953</v>
      </c>
      <c r="Q6" s="415">
        <f t="shared" si="0"/>
        <v>0.21662947021627074</v>
      </c>
      <c r="R6" s="843">
        <f t="shared" si="0"/>
        <v>0.22609248876694898</v>
      </c>
      <c r="S6" s="414">
        <f t="shared" si="0"/>
        <v>0.24872106497837823</v>
      </c>
      <c r="T6" s="415">
        <f t="shared" si="0"/>
        <v>0.25089252920002936</v>
      </c>
      <c r="U6" s="415">
        <f t="shared" si="0"/>
        <v>0.24073105503636524</v>
      </c>
      <c r="V6" s="843">
        <f t="shared" si="0"/>
        <v>0.23720028208744706</v>
      </c>
      <c r="W6" s="414">
        <f t="shared" si="0"/>
        <v>0.22486786062503208</v>
      </c>
      <c r="X6" s="415">
        <f t="shared" si="0"/>
        <v>0.21610189461777737</v>
      </c>
      <c r="Y6" s="415">
        <f t="shared" si="0"/>
        <v>0.22217130666025633</v>
      </c>
      <c r="Z6" s="843">
        <f t="shared" si="0"/>
        <v>0.22026059970131526</v>
      </c>
    </row>
    <row r="7" spans="1:26">
      <c r="A7" s="419" t="s">
        <v>325</v>
      </c>
      <c r="B7" s="420" t="s">
        <v>119</v>
      </c>
      <c r="C7" s="421">
        <f>IFERROR(IS_Quarterly!G7,)</f>
        <v>6.34</v>
      </c>
      <c r="D7" s="422">
        <f>IFERROR(C7+IS_Quarterly!J7,)</f>
        <v>14.82</v>
      </c>
      <c r="E7" s="422">
        <f>IFERROR(D7+IS_Quarterly!M7,)</f>
        <v>23.37</v>
      </c>
      <c r="F7" s="844">
        <f>IFERROR(E7+IS_Quarterly!P7,)</f>
        <v>34.747999999999998</v>
      </c>
      <c r="G7" s="421">
        <f>IFERROR(IS_Quarterly!S7,)</f>
        <v>12.275000000000002</v>
      </c>
      <c r="H7" s="422">
        <f>IFERROR(G7+IS_Quarterly!V7,)</f>
        <v>28.55</v>
      </c>
      <c r="I7" s="422">
        <f>IFERROR(H7+IS_Quarterly!Y7,)</f>
        <v>45.607590298000005</v>
      </c>
      <c r="J7" s="844">
        <f>IFERROR(I7+IS_Quarterly!AB7,)</f>
        <v>63.905000000000001</v>
      </c>
      <c r="K7" s="421">
        <f>IFERROR(IS_Quarterly!AE7,)</f>
        <v>17.518999999999998</v>
      </c>
      <c r="L7" s="422">
        <f>IFERROR(K7+IS_Quarterly!AH7,)</f>
        <v>28.921302324999999</v>
      </c>
      <c r="M7" s="422">
        <f>IFERROR(L7+IS_Quarterly!AK7,)</f>
        <v>44.910302325000004</v>
      </c>
      <c r="N7" s="844">
        <f>IFERROR(M7+IS_Quarterly!AN7,)</f>
        <v>60.960000000000008</v>
      </c>
      <c r="O7" s="421">
        <f>IFERROR(IS_Quarterly!AQ7,)</f>
        <v>16.725999999999999</v>
      </c>
      <c r="P7" s="422">
        <f>IFERROR(O7+IS_Quarterly!AT7,)</f>
        <v>39.816000000000003</v>
      </c>
      <c r="Q7" s="422">
        <f>IFERROR(P7+IS_Quarterly!AW7,)</f>
        <v>58.969000000000008</v>
      </c>
      <c r="R7" s="844">
        <f>IFERROR(Q7+IS_Quarterly!AZ7,)</f>
        <v>77.852000000000004</v>
      </c>
      <c r="S7" s="421">
        <f>IFERROR(IS_Quarterly!BC7,)</f>
        <v>26.581</v>
      </c>
      <c r="T7" s="422">
        <f>IFERROR(S7+IS_Quarterly!BF7,)</f>
        <v>50.988</v>
      </c>
      <c r="U7" s="422">
        <f>IFERROR(T7+IS_Quarterly!BI7,)</f>
        <v>76.938999999999993</v>
      </c>
      <c r="V7" s="844">
        <f>IFERROR(U7+IS_Quarterly!BL7,)</f>
        <v>108.16499999999999</v>
      </c>
      <c r="W7" s="421">
        <f>IFERROR(IS_Quarterly!BO7,)</f>
        <v>30.209999999999997</v>
      </c>
      <c r="X7" s="422">
        <f>IFERROR(W7+IS_Quarterly!BR7,)</f>
        <v>66.528000000000006</v>
      </c>
      <c r="Y7" s="422">
        <f>IFERROR(X7+IS_Quarterly!BU7,)</f>
        <v>103.54</v>
      </c>
      <c r="Z7" s="844">
        <f>IFERROR(Y7+IS_Quarterly!BX7,)</f>
        <v>140.44600000000003</v>
      </c>
    </row>
    <row r="8" spans="1:26">
      <c r="A8" s="428" t="s">
        <v>146</v>
      </c>
      <c r="B8" s="429" t="s">
        <v>146</v>
      </c>
      <c r="C8" s="430">
        <f t="shared" ref="C8:Z8" si="1">C7/C$4</f>
        <v>0.64496439471007116</v>
      </c>
      <c r="D8" s="431">
        <f t="shared" si="1"/>
        <v>0.69610145608266794</v>
      </c>
      <c r="E8" s="431">
        <f t="shared" si="1"/>
        <v>0.71033434650455929</v>
      </c>
      <c r="F8" s="845">
        <f t="shared" si="1"/>
        <v>0.73181416115580633</v>
      </c>
      <c r="G8" s="430">
        <f t="shared" si="1"/>
        <v>0.75804359908602492</v>
      </c>
      <c r="H8" s="431">
        <f t="shared" si="1"/>
        <v>0.75621126238279379</v>
      </c>
      <c r="I8" s="431">
        <f t="shared" si="1"/>
        <v>0.77547480798599444</v>
      </c>
      <c r="J8" s="845">
        <f t="shared" si="1"/>
        <v>0.7876573034400306</v>
      </c>
      <c r="K8" s="430">
        <f t="shared" si="1"/>
        <v>0.81753698259368146</v>
      </c>
      <c r="L8" s="431">
        <f t="shared" si="1"/>
        <v>0.80294285365520868</v>
      </c>
      <c r="M8" s="431">
        <f t="shared" si="1"/>
        <v>0.80798441960347234</v>
      </c>
      <c r="N8" s="845">
        <f t="shared" si="1"/>
        <v>0.79726919606073698</v>
      </c>
      <c r="O8" s="430">
        <f t="shared" si="1"/>
        <v>0.78452157598499062</v>
      </c>
      <c r="P8" s="431">
        <f t="shared" si="1"/>
        <v>0.7836252706160205</v>
      </c>
      <c r="Q8" s="431">
        <f t="shared" si="1"/>
        <v>0.78337052978372923</v>
      </c>
      <c r="R8" s="845">
        <f t="shared" si="1"/>
        <v>0.77390751123305102</v>
      </c>
      <c r="S8" s="430">
        <f t="shared" si="1"/>
        <v>0.7512789350216218</v>
      </c>
      <c r="T8" s="431">
        <f t="shared" si="1"/>
        <v>0.74910747079997064</v>
      </c>
      <c r="U8" s="431">
        <f t="shared" si="1"/>
        <v>0.75926894496363473</v>
      </c>
      <c r="V8" s="845">
        <f t="shared" si="1"/>
        <v>0.76279971791255274</v>
      </c>
      <c r="W8" s="430">
        <f t="shared" si="1"/>
        <v>0.77513213937496794</v>
      </c>
      <c r="X8" s="431">
        <f t="shared" si="1"/>
        <v>0.78386275803563021</v>
      </c>
      <c r="Y8" s="431">
        <f t="shared" si="1"/>
        <v>0.77780615694346378</v>
      </c>
      <c r="Z8" s="845">
        <f t="shared" si="1"/>
        <v>0.7797227450131301</v>
      </c>
    </row>
    <row r="9" spans="1:26">
      <c r="A9" s="440" t="s">
        <v>326</v>
      </c>
      <c r="B9" s="441" t="s">
        <v>31</v>
      </c>
      <c r="C9" s="442">
        <f>IFERROR(IS_Quarterly!G9,)</f>
        <v>3.76</v>
      </c>
      <c r="D9" s="443">
        <f>IFERROR(C9+IS_Quarterly!J9,)</f>
        <v>8</v>
      </c>
      <c r="E9" s="443">
        <f>IFERROR(D9+IS_Quarterly!M9,)</f>
        <v>12.42</v>
      </c>
      <c r="F9" s="846">
        <f>IFERROR(E9+IS_Quarterly!P9,)</f>
        <v>17.271000000000001</v>
      </c>
      <c r="G9" s="442">
        <f>IFERROR(IS_Quarterly!S9,)</f>
        <v>4.83</v>
      </c>
      <c r="H9" s="443">
        <f>IFERROR(G9+IS_Quarterly!V9,)</f>
        <v>11.536999999999999</v>
      </c>
      <c r="I9" s="443">
        <f>IFERROR(H9+IS_Quarterly!Y9,)</f>
        <v>16.82286212</v>
      </c>
      <c r="J9" s="846">
        <f>IFERROR(I9+IS_Quarterly!AB9,)</f>
        <v>22.195</v>
      </c>
      <c r="K9" s="442">
        <f>IFERROR(IS_Quarterly!AE9,)</f>
        <v>4.085</v>
      </c>
      <c r="L9" s="443">
        <f>IFERROR(K9+IS_Quarterly!AH9,)</f>
        <v>9.1200405629999999</v>
      </c>
      <c r="M9" s="443">
        <f>IFERROR(L9+IS_Quarterly!AK9,)</f>
        <v>13.244040562999999</v>
      </c>
      <c r="N9" s="846">
        <f>IFERROR(M9+IS_Quarterly!AN9,)</f>
        <v>20.350000000000001</v>
      </c>
      <c r="O9" s="442">
        <f>IFERROR(IS_Quarterly!AQ9,)</f>
        <v>5.8310000000000004</v>
      </c>
      <c r="P9" s="443">
        <f>IFERROR(O9+IS_Quarterly!AT9,)</f>
        <v>12.831</v>
      </c>
      <c r="Q9" s="443">
        <f>IFERROR(P9+IS_Quarterly!AW9,)</f>
        <v>18.655000000000001</v>
      </c>
      <c r="R9" s="846">
        <f>IFERROR(Q9+IS_Quarterly!AZ9,)</f>
        <v>26.138999999999999</v>
      </c>
      <c r="S9" s="442">
        <f>IFERROR(IS_Quarterly!BC9,)</f>
        <v>9.8759999999999994</v>
      </c>
      <c r="T9" s="443">
        <f>IFERROR(S9+IS_Quarterly!BF9,)</f>
        <v>19.02</v>
      </c>
      <c r="U9" s="443">
        <f>IFERROR(T9+IS_Quarterly!BI9,)</f>
        <v>27.491</v>
      </c>
      <c r="V9" s="846">
        <f>IFERROR(U9+IS_Quarterly!BL9,)</f>
        <v>39.287999999999997</v>
      </c>
      <c r="W9" s="442">
        <f>IFERROR(IS_Quarterly!BO9,)</f>
        <v>10.319000000000001</v>
      </c>
      <c r="X9" s="443">
        <f>IFERROR(W9+IS_Quarterly!BR9,)</f>
        <v>23.493000000000002</v>
      </c>
      <c r="Y9" s="443">
        <f>IFERROR(X9+IS_Quarterly!BU9,)</f>
        <v>35.841000000000001</v>
      </c>
      <c r="Z9" s="846">
        <f>IFERROR(Y9+IS_Quarterly!BX9,)</f>
        <v>50.826000000000001</v>
      </c>
    </row>
    <row r="10" spans="1:26">
      <c r="A10" s="412" t="s">
        <v>146</v>
      </c>
      <c r="B10" s="413" t="s">
        <v>224</v>
      </c>
      <c r="C10" s="414">
        <f t="shared" ref="C10:Z10" si="2">C9/C$4</f>
        <v>0.38250254323499489</v>
      </c>
      <c r="D10" s="415">
        <f t="shared" si="2"/>
        <v>0.37576326914044156</v>
      </c>
      <c r="E10" s="415">
        <f t="shared" si="2"/>
        <v>0.37750759878419454</v>
      </c>
      <c r="F10" s="843">
        <f t="shared" si="2"/>
        <v>0.36373783749631444</v>
      </c>
      <c r="G10" s="414">
        <f t="shared" si="2"/>
        <v>0.29827703328598776</v>
      </c>
      <c r="H10" s="415">
        <f t="shared" si="2"/>
        <v>0.3055835143296074</v>
      </c>
      <c r="I10" s="415">
        <f t="shared" si="2"/>
        <v>0.2860424259874555</v>
      </c>
      <c r="J10" s="843">
        <f t="shared" si="2"/>
        <v>0.27356316172211065</v>
      </c>
      <c r="K10" s="414">
        <f t="shared" si="2"/>
        <v>0.19062952074291847</v>
      </c>
      <c r="L10" s="415">
        <f t="shared" si="2"/>
        <v>0.25319991862110852</v>
      </c>
      <c r="M10" s="415">
        <f t="shared" si="2"/>
        <v>0.23827446874129674</v>
      </c>
      <c r="N10" s="843">
        <f t="shared" si="2"/>
        <v>0.26614875557473749</v>
      </c>
      <c r="O10" s="414">
        <f t="shared" si="2"/>
        <v>0.27349906191369605</v>
      </c>
      <c r="P10" s="415">
        <f t="shared" si="2"/>
        <v>0.25252902971855934</v>
      </c>
      <c r="Q10" s="415">
        <f t="shared" si="2"/>
        <v>0.2478213507625272</v>
      </c>
      <c r="R10" s="843">
        <f t="shared" si="2"/>
        <v>0.25984134558034117</v>
      </c>
      <c r="S10" s="414">
        <f t="shared" si="2"/>
        <v>0.2791328679234617</v>
      </c>
      <c r="T10" s="415">
        <f t="shared" si="2"/>
        <v>0.27943877176228604</v>
      </c>
      <c r="U10" s="415">
        <f t="shared" si="2"/>
        <v>0.27129365557123541</v>
      </c>
      <c r="V10" s="843">
        <f t="shared" si="2"/>
        <v>0.27706629055007048</v>
      </c>
      <c r="W10" s="414">
        <f t="shared" si="2"/>
        <v>0.26476625442602764</v>
      </c>
      <c r="X10" s="415">
        <f t="shared" si="2"/>
        <v>0.27680507116599118</v>
      </c>
      <c r="Y10" s="415">
        <f t="shared" si="2"/>
        <v>0.26924232635706669</v>
      </c>
      <c r="Z10" s="843">
        <f t="shared" si="2"/>
        <v>0.28217384787062177</v>
      </c>
    </row>
    <row r="11" spans="1:26">
      <c r="A11" s="385" t="s">
        <v>327</v>
      </c>
      <c r="B11" s="386" t="s">
        <v>120</v>
      </c>
      <c r="C11" s="387">
        <f>IFERROR(IS_Quarterly!G11,)</f>
        <v>2.58</v>
      </c>
      <c r="D11" s="388">
        <f>IFERROR(C11+IS_Quarterly!J11,)</f>
        <v>6.82</v>
      </c>
      <c r="E11" s="388">
        <f>IFERROR(D11+IS_Quarterly!M11,)</f>
        <v>10.95</v>
      </c>
      <c r="F11" s="841">
        <f>IFERROR(E11+IS_Quarterly!P11,)</f>
        <v>17.475999999999999</v>
      </c>
      <c r="G11" s="387">
        <f>IFERROR(IS_Quarterly!S11,)</f>
        <v>7.4450000000000021</v>
      </c>
      <c r="H11" s="388">
        <f>IFERROR(G11+IS_Quarterly!V11,)</f>
        <v>17.012999999999998</v>
      </c>
      <c r="I11" s="388">
        <f>IFERROR(H11+IS_Quarterly!Y11,)</f>
        <v>28.784728177999998</v>
      </c>
      <c r="J11" s="841">
        <f>IFERROR(I11+IS_Quarterly!AB11,)</f>
        <v>41.709000000000003</v>
      </c>
      <c r="K11" s="387">
        <f>IFERROR(IS_Quarterly!AE11,)</f>
        <v>13.433999999999997</v>
      </c>
      <c r="L11" s="388">
        <f>IFERROR(K11+IS_Quarterly!AH11,)</f>
        <v>19.801261761999999</v>
      </c>
      <c r="M11" s="388">
        <f>IFERROR(L11+IS_Quarterly!AK11,)</f>
        <v>31.666261762000001</v>
      </c>
      <c r="N11" s="841">
        <f>IFERROR(M11+IS_Quarterly!AN11,)</f>
        <v>40.61</v>
      </c>
      <c r="O11" s="387">
        <f>IFERROR(IS_Quarterly!AQ11,)</f>
        <v>10.895</v>
      </c>
      <c r="P11" s="388">
        <f>IFERROR(O11+IS_Quarterly!AT11,)</f>
        <v>26.985000000000003</v>
      </c>
      <c r="Q11" s="388">
        <f>IFERROR(P11+IS_Quarterly!AW11,)</f>
        <v>40.314000000000007</v>
      </c>
      <c r="R11" s="841">
        <f>IFERROR(Q11+IS_Quarterly!AZ11,)</f>
        <v>51.713000000000001</v>
      </c>
      <c r="S11" s="387">
        <f>IFERROR(IS_Quarterly!BC11,)</f>
        <v>16.704999999999998</v>
      </c>
      <c r="T11" s="388">
        <f>IFERROR(S11+IS_Quarterly!BF11,)</f>
        <v>31.967999999999996</v>
      </c>
      <c r="U11" s="388">
        <f>IFERROR(T11+IS_Quarterly!BI11,)</f>
        <v>49.447999999999993</v>
      </c>
      <c r="V11" s="841">
        <f>IFERROR(U11+IS_Quarterly!BL11,)</f>
        <v>68.876999999999995</v>
      </c>
      <c r="W11" s="387">
        <f>IFERROR(IS_Quarterly!BO11,)</f>
        <v>19.890999999999998</v>
      </c>
      <c r="X11" s="388">
        <f>IFERROR(W11+IS_Quarterly!BR11,)</f>
        <v>43.035000000000004</v>
      </c>
      <c r="Y11" s="388">
        <f>IFERROR(X11+IS_Quarterly!BU11,)</f>
        <v>67.699000000000012</v>
      </c>
      <c r="Z11" s="841">
        <f>IFERROR(Y11+IS_Quarterly!BX11,)</f>
        <v>89.620000000000019</v>
      </c>
    </row>
    <row r="12" spans="1:26">
      <c r="A12" s="428" t="s">
        <v>146</v>
      </c>
      <c r="B12" s="429" t="s">
        <v>146</v>
      </c>
      <c r="C12" s="430">
        <f t="shared" ref="C12:Z12" si="3">C11/C$4</f>
        <v>0.26246185147507628</v>
      </c>
      <c r="D12" s="431">
        <f t="shared" si="3"/>
        <v>0.32033818694222643</v>
      </c>
      <c r="E12" s="431">
        <f t="shared" si="3"/>
        <v>0.33282674772036475</v>
      </c>
      <c r="F12" s="845">
        <f t="shared" si="3"/>
        <v>0.36805526304704939</v>
      </c>
      <c r="G12" s="430">
        <f t="shared" si="3"/>
        <v>0.45976656580003716</v>
      </c>
      <c r="H12" s="431">
        <f t="shared" si="3"/>
        <v>0.45062774805318628</v>
      </c>
      <c r="I12" s="431">
        <f t="shared" si="3"/>
        <v>0.48943238199853883</v>
      </c>
      <c r="J12" s="845">
        <f t="shared" si="3"/>
        <v>0.51408181627697735</v>
      </c>
      <c r="K12" s="430">
        <f t="shared" si="3"/>
        <v>0.62690746185076296</v>
      </c>
      <c r="L12" s="431">
        <f t="shared" si="3"/>
        <v>0.54974293503410021</v>
      </c>
      <c r="M12" s="431">
        <f t="shared" si="3"/>
        <v>0.56970995086217557</v>
      </c>
      <c r="N12" s="845">
        <f t="shared" si="3"/>
        <v>0.53112044048599938</v>
      </c>
      <c r="O12" s="430">
        <f t="shared" si="3"/>
        <v>0.51102251407129451</v>
      </c>
      <c r="P12" s="431">
        <f t="shared" si="3"/>
        <v>0.53109624089746121</v>
      </c>
      <c r="Q12" s="431">
        <f t="shared" si="3"/>
        <v>0.53554917902120203</v>
      </c>
      <c r="R12" s="845">
        <f t="shared" si="3"/>
        <v>0.51406616565270979</v>
      </c>
      <c r="S12" s="430">
        <f t="shared" si="3"/>
        <v>0.47214606709815998</v>
      </c>
      <c r="T12" s="431">
        <f t="shared" si="3"/>
        <v>0.46966869903768454</v>
      </c>
      <c r="U12" s="431">
        <f t="shared" si="3"/>
        <v>0.48797528939239926</v>
      </c>
      <c r="V12" s="845">
        <f t="shared" si="3"/>
        <v>0.48573342736248232</v>
      </c>
      <c r="W12" s="430">
        <f t="shared" si="3"/>
        <v>0.51036588494894031</v>
      </c>
      <c r="X12" s="431">
        <f t="shared" si="3"/>
        <v>0.50705768686963903</v>
      </c>
      <c r="Y12" s="431">
        <f t="shared" si="3"/>
        <v>0.50856383058639709</v>
      </c>
      <c r="Z12" s="845">
        <f t="shared" si="3"/>
        <v>0.49754889714250833</v>
      </c>
    </row>
    <row r="13" spans="1:26">
      <c r="A13" s="823" t="s">
        <v>329</v>
      </c>
      <c r="B13" s="824" t="s">
        <v>114</v>
      </c>
      <c r="C13" s="831">
        <f>IFERROR(IS_Quarterly!G13,)</f>
        <v>6.3148701000000002E-2</v>
      </c>
      <c r="D13" s="827">
        <f>IFERROR(C13+IS_Quarterly!J13,)</f>
        <v>0.27885600099999996</v>
      </c>
      <c r="E13" s="827">
        <f>IFERROR(D13+IS_Quarterly!M13,)</f>
        <v>0.31742612999999997</v>
      </c>
      <c r="F13" s="847">
        <f>IFERROR(E13+IS_Quarterly!P13,)</f>
        <v>0.40935940699999995</v>
      </c>
      <c r="G13" s="831">
        <f>IFERROR(IS_Quarterly!S13,)</f>
        <v>0.14593989700000001</v>
      </c>
      <c r="H13" s="827">
        <f>IFERROR(G13+IS_Quarterly!V13,)</f>
        <v>0.28530597600000002</v>
      </c>
      <c r="I13" s="827">
        <f>IFERROR(H13+IS_Quarterly!Y13,)</f>
        <v>0.54423898699999995</v>
      </c>
      <c r="J13" s="847">
        <f>IFERROR(I13+IS_Quarterly!AB13,)</f>
        <v>0.52115354799999991</v>
      </c>
      <c r="K13" s="831">
        <f>IFERROR(IS_Quarterly!AE13,)</f>
        <v>1.0262209550000001</v>
      </c>
      <c r="L13" s="827">
        <f>IFERROR(K13+IS_Quarterly!AH13,)</f>
        <v>1.2319121200000001</v>
      </c>
      <c r="M13" s="827">
        <f>IFERROR(L13+IS_Quarterly!AK13,)</f>
        <v>1.2894481370000002</v>
      </c>
      <c r="N13" s="847">
        <f>IFERROR(M13+IS_Quarterly!AN13,)</f>
        <v>1.2965769820000002</v>
      </c>
      <c r="O13" s="831">
        <f>IFERROR(IS_Quarterly!AQ13,)</f>
        <v>1.47</v>
      </c>
      <c r="P13" s="827">
        <f>IFERROR(O13+IS_Quarterly!AT13,)</f>
        <v>1.57</v>
      </c>
      <c r="Q13" s="827">
        <f>IFERROR(P13+IS_Quarterly!AW13,)</f>
        <v>4.1794346549999997</v>
      </c>
      <c r="R13" s="847">
        <f>IFERROR(Q13+IS_Quarterly!AZ13,)</f>
        <v>4.20794318</v>
      </c>
      <c r="S13" s="831">
        <f>IFERROR(IS_Quarterly!BC13,)</f>
        <v>0.70399999999999996</v>
      </c>
      <c r="T13" s="827">
        <f>IFERROR(S13+IS_Quarterly!BF13,)</f>
        <v>3.6779999999999999</v>
      </c>
      <c r="U13" s="827">
        <f>IFERROR(T13+IS_Quarterly!BI13,)</f>
        <v>9.11</v>
      </c>
      <c r="V13" s="847">
        <f>IFERROR(U13+IS_Quarterly!BL13,)</f>
        <v>2.5839999999999996</v>
      </c>
      <c r="W13" s="831">
        <f>IFERROR(IS_Quarterly!BO13,)</f>
        <v>4.3940000000000001</v>
      </c>
      <c r="X13" s="827">
        <f>IFERROR(W13+IS_Quarterly!BR13,)</f>
        <v>6.4210000000000003</v>
      </c>
      <c r="Y13" s="827">
        <f>IFERROR(X13+IS_Quarterly!BU13,)</f>
        <v>10.509</v>
      </c>
      <c r="Z13" s="847">
        <f>IFERROR(Y13+IS_Quarterly!BX13,)</f>
        <v>8.6590000000000007</v>
      </c>
    </row>
    <row r="14" spans="1:26">
      <c r="A14" s="823" t="s">
        <v>331</v>
      </c>
      <c r="B14" s="824" t="s">
        <v>115</v>
      </c>
      <c r="C14" s="831">
        <f>IFERROR(IS_Quarterly!G14,)</f>
        <v>0.18034135900000001</v>
      </c>
      <c r="D14" s="827">
        <f>IFERROR(C14+IS_Quarterly!J14,)</f>
        <v>0.34868307900000001</v>
      </c>
      <c r="E14" s="827">
        <f>IFERROR(D14+IS_Quarterly!M14,)</f>
        <v>0.50062972500000003</v>
      </c>
      <c r="F14" s="847">
        <f>IFERROR(E14+IS_Quarterly!P14,)</f>
        <v>0.56278001700000002</v>
      </c>
      <c r="G14" s="831">
        <f>IFERROR(IS_Quarterly!S14,)</f>
        <v>7.8080283E-2</v>
      </c>
      <c r="H14" s="827">
        <f>IFERROR(G14+IS_Quarterly!V14,)</f>
        <v>0.270748606</v>
      </c>
      <c r="I14" s="827">
        <f>IFERROR(H14+IS_Quarterly!Y14,)</f>
        <v>0.22755678900000001</v>
      </c>
      <c r="J14" s="847">
        <f>IFERROR(I14+IS_Quarterly!AB14,)</f>
        <v>0.73637286099999999</v>
      </c>
      <c r="K14" s="831">
        <f>IFERROR(IS_Quarterly!AE14,)</f>
        <v>-0.22780895000000001</v>
      </c>
      <c r="L14" s="827">
        <f>IFERROR(K14+IS_Quarterly!AH14,)</f>
        <v>0.14541040699999996</v>
      </c>
      <c r="M14" s="827">
        <f>IFERROR(L14+IS_Quarterly!AK14,)</f>
        <v>0.63310813599999993</v>
      </c>
      <c r="N14" s="847">
        <f>IFERROR(M14+IS_Quarterly!AN14,)</f>
        <v>2.678342561</v>
      </c>
      <c r="O14" s="831">
        <f>IFERROR(IS_Quarterly!AQ14,)</f>
        <v>-0.18</v>
      </c>
      <c r="P14" s="827">
        <f>IFERROR(O14+IS_Quarterly!AT14,)</f>
        <v>5.0000000000000017E-2</v>
      </c>
      <c r="Q14" s="827">
        <f>IFERROR(P14+IS_Quarterly!AW14,)</f>
        <v>0.14164076400000003</v>
      </c>
      <c r="R14" s="847">
        <f>IFERROR(Q14+IS_Quarterly!AZ14,)</f>
        <v>0.36970180500000005</v>
      </c>
      <c r="S14" s="831">
        <f>IFERROR(IS_Quarterly!BC14,)</f>
        <v>0.79200000000000004</v>
      </c>
      <c r="T14" s="827">
        <f>IFERROR(S14+IS_Quarterly!BF14,)</f>
        <v>1.5230000000000001</v>
      </c>
      <c r="U14" s="827">
        <f>IFERROR(T14+IS_Quarterly!BI14,)</f>
        <v>2.2930000000000001</v>
      </c>
      <c r="V14" s="847">
        <f>IFERROR(U14+IS_Quarterly!BL14,)</f>
        <v>4.673</v>
      </c>
      <c r="W14" s="831">
        <f>IFERROR(IS_Quarterly!BO14,)</f>
        <v>1.145</v>
      </c>
      <c r="X14" s="827">
        <f>IFERROR(W14+IS_Quarterly!BR14,)</f>
        <v>1.6339999999999999</v>
      </c>
      <c r="Y14" s="827">
        <f>IFERROR(X14+IS_Quarterly!BU14,)</f>
        <v>2.198</v>
      </c>
      <c r="Z14" s="847">
        <f>IFERROR(Y14+IS_Quarterly!BX14,)</f>
        <v>3.593</v>
      </c>
    </row>
    <row r="15" spans="1:26">
      <c r="A15" s="823" t="s">
        <v>333</v>
      </c>
      <c r="B15" s="824" t="s">
        <v>116</v>
      </c>
      <c r="C15" s="831">
        <f>IFERROR(IS_Quarterly!G15,)</f>
        <v>5.1376668E-2</v>
      </c>
      <c r="D15" s="827">
        <f>IFERROR(C15+IS_Quarterly!J15,)</f>
        <v>0.28195067600000001</v>
      </c>
      <c r="E15" s="827">
        <f>IFERROR(D15+IS_Quarterly!M15,)</f>
        <v>0.31045902000000003</v>
      </c>
      <c r="F15" s="847">
        <f>IFERROR(E15+IS_Quarterly!P15,)</f>
        <v>0.510017681</v>
      </c>
      <c r="G15" s="831">
        <f>IFERROR(IS_Quarterly!S15,)</f>
        <v>5.9530184999999999E-2</v>
      </c>
      <c r="H15" s="827">
        <f>IFERROR(G15+IS_Quarterly!V15,)</f>
        <v>0.121057443</v>
      </c>
      <c r="I15" s="827">
        <f>IFERROR(H15+IS_Quarterly!Y15,)</f>
        <v>0.22221174500000002</v>
      </c>
      <c r="J15" s="847">
        <f>IFERROR(I15+IS_Quarterly!AB15,)</f>
        <v>0.25772879700000001</v>
      </c>
      <c r="K15" s="831">
        <f>IFERROR(IS_Quarterly!AE15,)</f>
        <v>1.8995695999999999E-2</v>
      </c>
      <c r="L15" s="827">
        <f>IFERROR(K15+IS_Quarterly!AH15,)</f>
        <v>2.1053566999999999E-2</v>
      </c>
      <c r="M15" s="827">
        <f>IFERROR(L15+IS_Quarterly!AK15,)</f>
        <v>4.7030374999999999E-2</v>
      </c>
      <c r="N15" s="847">
        <f>IFERROR(M15+IS_Quarterly!AN15,)</f>
        <v>7.5312800999999999E-2</v>
      </c>
      <c r="O15" s="831">
        <f>IFERROR(IS_Quarterly!AQ15,)</f>
        <v>0.01</v>
      </c>
      <c r="P15" s="827">
        <f>IFERROR(O15+IS_Quarterly!AT15,)</f>
        <v>0.05</v>
      </c>
      <c r="Q15" s="827">
        <f>IFERROR(P15+IS_Quarterly!AW15,)</f>
        <v>0.106398878</v>
      </c>
      <c r="R15" s="847">
        <f>IFERROR(Q15+IS_Quarterly!AZ15,)</f>
        <v>0.21254851499999999</v>
      </c>
      <c r="S15" s="831">
        <f>IFERROR(IS_Quarterly!BC15,)</f>
        <v>2E-3</v>
      </c>
      <c r="T15" s="827">
        <f>IFERROR(S15+IS_Quarterly!BF15,)</f>
        <v>2.8999999999999998E-2</v>
      </c>
      <c r="U15" s="827">
        <f>IFERROR(T15+IS_Quarterly!BI15,)</f>
        <v>3.3999999999999996E-2</v>
      </c>
      <c r="V15" s="847">
        <f>IFERROR(U15+IS_Quarterly!BL15,)</f>
        <v>30.372</v>
      </c>
      <c r="W15" s="832">
        <f>IFERROR(IS_Quarterly!BO15,)</f>
        <v>1E-3</v>
      </c>
      <c r="X15" s="826">
        <f>IFERROR(W15+IS_Quarterly!BR15,)</f>
        <v>1.6E-2</v>
      </c>
      <c r="Y15" s="826">
        <f>IFERROR(X15+IS_Quarterly!BU15,)</f>
        <v>3.1E-2</v>
      </c>
      <c r="Z15" s="970">
        <f>IFERROR(Y15+IS_Quarterly!BX15,)</f>
        <v>4.8000000000000001E-2</v>
      </c>
    </row>
    <row r="16" spans="1:26">
      <c r="A16" s="823" t="s">
        <v>335</v>
      </c>
      <c r="B16" s="824" t="s">
        <v>117</v>
      </c>
      <c r="C16" s="831">
        <f>IFERROR(IS_Quarterly!G16,)</f>
        <v>2.210105E-3</v>
      </c>
      <c r="D16" s="827">
        <f>IFERROR(C16+IS_Quarterly!J16,)</f>
        <v>2.4269582000000001E-2</v>
      </c>
      <c r="E16" s="827">
        <f>IFERROR(D16+IS_Quarterly!M16,)</f>
        <v>2.5717655000000002E-2</v>
      </c>
      <c r="F16" s="847">
        <f>IFERROR(E16+IS_Quarterly!P16,)</f>
        <v>4.6847659E-2</v>
      </c>
      <c r="G16" s="831">
        <f>IFERROR(IS_Quarterly!S16,)</f>
        <v>1.452675E-2</v>
      </c>
      <c r="H16" s="827">
        <f>IFERROR(G16+IS_Quarterly!V16,)</f>
        <v>1.7432842E-2</v>
      </c>
      <c r="I16" s="827">
        <f>IFERROR(H16+IS_Quarterly!Y16,)</f>
        <v>1.7582842000000001E-2</v>
      </c>
      <c r="J16" s="847">
        <f>IFERROR(I16+IS_Quarterly!AB16,)</f>
        <v>1.7484522000000002E-2</v>
      </c>
      <c r="K16" s="831">
        <f>IFERROR(IS_Quarterly!AE16,)</f>
        <v>6.4108600000000002E-4</v>
      </c>
      <c r="L16" s="827">
        <f>IFERROR(K16+IS_Quarterly!AH16,)</f>
        <v>8.0306330000000006E-3</v>
      </c>
      <c r="M16" s="827">
        <f>IFERROR(L16+IS_Quarterly!AK16,)</f>
        <v>8.0306460000000007E-3</v>
      </c>
      <c r="N16" s="847">
        <f>IFERROR(M16+IS_Quarterly!AN16,)</f>
        <v>8.7485290000000014E-3</v>
      </c>
      <c r="O16" s="831">
        <f>IFERROR(IS_Quarterly!AQ16,)</f>
        <v>1.24E-5</v>
      </c>
      <c r="P16" s="827">
        <f>IFERROR(O16+IS_Quarterly!AT16,)</f>
        <v>1.0012399999999999E-2</v>
      </c>
      <c r="Q16" s="827">
        <f>IFERROR(P16+IS_Quarterly!AW16,)</f>
        <v>3.5896082000000003E-2</v>
      </c>
      <c r="R16" s="847">
        <f>IFERROR(Q16+IS_Quarterly!AZ16,)</f>
        <v>0.151164467</v>
      </c>
      <c r="S16" s="831">
        <f>IFERROR(IS_Quarterly!BC16,)</f>
        <v>1.9999999999999999E-6</v>
      </c>
      <c r="T16" s="827">
        <f>IFERROR(S16+IS_Quarterly!BF16,)</f>
        <v>2.02E-4</v>
      </c>
      <c r="U16" s="827">
        <f>IFERROR(T16+IS_Quarterly!BI16,)</f>
        <v>2.6200000000000003E-4</v>
      </c>
      <c r="V16" s="847">
        <f>IFERROR(U16+IS_Quarterly!BL16,)</f>
        <v>0.40026200000000001</v>
      </c>
      <c r="W16" s="825">
        <f>IFERROR(IS_Quarterly!BO16,)</f>
        <v>1.0999999999999999E-2</v>
      </c>
      <c r="X16" s="827">
        <f>IFERROR(W16+IS_Quarterly!BR16,)</f>
        <v>6.2E-2</v>
      </c>
      <c r="Y16" s="827">
        <f>IFERROR(X16+IS_Quarterly!BU16,)</f>
        <v>0.496</v>
      </c>
      <c r="Z16" s="847">
        <f>IFERROR(Y16+IS_Quarterly!BX16,)</f>
        <v>0.89400000000000002</v>
      </c>
    </row>
    <row r="17" spans="1:26" ht="24">
      <c r="A17" s="419" t="s">
        <v>337</v>
      </c>
      <c r="B17" s="1003" t="s">
        <v>415</v>
      </c>
      <c r="C17" s="458">
        <f>IFERROR(IS_Quarterly!G17,)</f>
        <v>2.5136539930000001</v>
      </c>
      <c r="D17" s="459">
        <f>IFERROR(C17+IS_Quarterly!J17,)</f>
        <v>7.0130247319999999</v>
      </c>
      <c r="E17" s="459">
        <f>IFERROR(D17+IS_Quarterly!M17,)</f>
        <v>11.057194406000001</v>
      </c>
      <c r="F17" s="848">
        <f>IFERROR(E17+IS_Quarterly!P17,)</f>
        <v>17.786239841</v>
      </c>
      <c r="G17" s="458">
        <f>IFERROR(IS_Quarterly!S17,)</f>
        <v>7.5568683700000001</v>
      </c>
      <c r="H17" s="459">
        <f>IFERROR(G17+IS_Quarterly!V17,)</f>
        <v>17.13036426</v>
      </c>
      <c r="I17" s="459">
        <f>IFERROR(H17+IS_Quarterly!Y17,)</f>
        <v>29.305221568</v>
      </c>
      <c r="J17" s="848">
        <f>IFERROR(I17+IS_Quarterly!AB17,)</f>
        <v>41.734500371000003</v>
      </c>
      <c r="K17" s="458">
        <f>IFERROR(IS_Quarterly!AE17,)</f>
        <v>14.706163441999999</v>
      </c>
      <c r="L17" s="459">
        <f>IFERROR(K17+IS_Quarterly!AH17,)</f>
        <v>20.900565336</v>
      </c>
      <c r="M17" s="459">
        <f>IFERROR(L17+IS_Quarterly!AK17,)</f>
        <v>32.360732014999996</v>
      </c>
      <c r="N17" s="848">
        <f>IFERROR(M17+IS_Quarterly!AN17,)</f>
        <v>39.293367703999998</v>
      </c>
      <c r="O17" s="458">
        <f>IFERROR(IS_Quarterly!AQ17,)</f>
        <v>12.56</v>
      </c>
      <c r="P17" s="459">
        <f>IFERROR(O17+IS_Quarterly!AT17,)</f>
        <v>28.53</v>
      </c>
      <c r="Q17" s="459">
        <f>IFERROR(P17+IS_Quarterly!AW17,)</f>
        <v>44.407086974000002</v>
      </c>
      <c r="R17" s="848">
        <f>IFERROR(Q17+IS_Quarterly!AZ17,)</f>
        <v>55.632127194000006</v>
      </c>
      <c r="S17" s="458">
        <f>IFERROR(IS_Quarterly!BC17,)</f>
        <v>16.617999999999999</v>
      </c>
      <c r="T17" s="459">
        <f>IFERROR(S17+IS_Quarterly!BF17,)</f>
        <v>34.15</v>
      </c>
      <c r="U17" s="459">
        <f>IFERROR(T17+IS_Quarterly!BI17,)</f>
        <v>56.295999999999999</v>
      </c>
      <c r="V17" s="848">
        <f>IFERROR(U17+IS_Quarterly!BL17,)</f>
        <v>96.757000000000005</v>
      </c>
      <c r="W17" s="458">
        <f>IFERROR(IS_Quarterly!BO17,)</f>
        <v>23.13</v>
      </c>
      <c r="X17" s="459">
        <f>IFERROR(W17+IS_Quarterly!BR17,)</f>
        <v>47.777000000000001</v>
      </c>
      <c r="Y17" s="459">
        <f>IFERROR(X17+IS_Quarterly!BU17,)</f>
        <v>75.545000000000002</v>
      </c>
      <c r="Z17" s="848">
        <f>IFERROR(Y17+IS_Quarterly!BX17,)</f>
        <v>93.84</v>
      </c>
    </row>
    <row r="18" spans="1:26">
      <c r="A18" s="448" t="s">
        <v>339</v>
      </c>
      <c r="B18" s="449" t="s">
        <v>416</v>
      </c>
      <c r="C18" s="450">
        <f>IFERROR(IS_Quarterly!G18,)</f>
        <v>0.5736539930000002</v>
      </c>
      <c r="D18" s="451">
        <f>IFERROR(C18+IS_Quarterly!J18,)</f>
        <v>1.2230247319999998</v>
      </c>
      <c r="E18" s="451">
        <f>IFERROR(D18+IS_Quarterly!M18,)</f>
        <v>2.4271944059999999</v>
      </c>
      <c r="F18" s="849">
        <f>IFERROR(E18+IS_Quarterly!P18,)</f>
        <v>2.9232398409999991</v>
      </c>
      <c r="G18" s="450">
        <f>IFERROR(IS_Quarterly!S18,)</f>
        <v>1.6318683700000003</v>
      </c>
      <c r="H18" s="451">
        <f>IFERROR(G18+IS_Quarterly!V18,)</f>
        <v>3.5783642600000007</v>
      </c>
      <c r="I18" s="451">
        <f>IFERROR(H18+IS_Quarterly!Y18,)</f>
        <v>6.2422215680000015</v>
      </c>
      <c r="J18" s="849">
        <f>IFERROR(I18+IS_Quarterly!AB18,)</f>
        <v>8.3415003710000004</v>
      </c>
      <c r="K18" s="450">
        <f>IFERROR(IS_Quarterly!AE18,)</f>
        <v>3.3021634419999994</v>
      </c>
      <c r="L18" s="451">
        <f>IFERROR(K18+IS_Quarterly!AH18,)</f>
        <v>4.7765653360000009</v>
      </c>
      <c r="M18" s="451">
        <f>IFERROR(L18+IS_Quarterly!AK18,)</f>
        <v>7.4107320150000007</v>
      </c>
      <c r="N18" s="849">
        <f>IFERROR(M18+IS_Quarterly!AN18,)</f>
        <v>1.1293677039999981</v>
      </c>
      <c r="O18" s="450">
        <f>IFERROR(IS_Quarterly!AQ18,)</f>
        <v>2.9980000000000011</v>
      </c>
      <c r="P18" s="451">
        <f>IFERROR(O18+IS_Quarterly!AT18,)</f>
        <v>6.929000000000002</v>
      </c>
      <c r="Q18" s="451">
        <f>IFERROR(P18+IS_Quarterly!AW18,)</f>
        <v>10.282086974000002</v>
      </c>
      <c r="R18" s="849">
        <f>IFERROR(Q18+IS_Quarterly!AZ18,)</f>
        <v>11.827451194000004</v>
      </c>
      <c r="S18" s="450">
        <f>IFERROR(IS_Quarterly!BC18,)</f>
        <v>3.8019999999999978</v>
      </c>
      <c r="T18" s="451">
        <f>IFERROR(S18+IS_Quarterly!BF18,)</f>
        <v>7.5269999999999975</v>
      </c>
      <c r="U18" s="451">
        <f>IFERROR(T18+IS_Quarterly!BI18,)</f>
        <v>10.956999999999997</v>
      </c>
      <c r="V18" s="849">
        <f>IFERROR(U18+IS_Quarterly!BL18,)</f>
        <v>21.380999999999997</v>
      </c>
      <c r="W18" s="450">
        <f>IFERROR(IS_Quarterly!BO18,)</f>
        <v>4.3550000000000004</v>
      </c>
      <c r="X18" s="451">
        <f>IFERROR(W18+IS_Quarterly!BR18,)</f>
        <v>10.443999999999999</v>
      </c>
      <c r="Y18" s="451">
        <f>IFERROR(X18+IS_Quarterly!BU18,)</f>
        <v>17.018999999999998</v>
      </c>
      <c r="Z18" s="849">
        <f>IFERROR(Y18+IS_Quarterly!BX18,)</f>
        <v>19.616000000000003</v>
      </c>
    </row>
    <row r="19" spans="1:26">
      <c r="A19" s="419" t="s">
        <v>461</v>
      </c>
      <c r="B19" s="420" t="s">
        <v>417</v>
      </c>
      <c r="C19" s="421">
        <f>IFERROR(IS_Quarterly!G19,)</f>
        <v>1.94</v>
      </c>
      <c r="D19" s="422">
        <f>IFERROR(C19+IS_Quarterly!J19,)</f>
        <v>5.79</v>
      </c>
      <c r="E19" s="422">
        <f>IFERROR(D19+IS_Quarterly!M19,)</f>
        <v>8.629999999999999</v>
      </c>
      <c r="F19" s="844">
        <f>IFERROR(E19+IS_Quarterly!P19,)</f>
        <v>14.863</v>
      </c>
      <c r="G19" s="421">
        <f>IFERROR(IS_Quarterly!S19,)</f>
        <v>5.9249999999999998</v>
      </c>
      <c r="H19" s="422">
        <f>IFERROR(G19+IS_Quarterly!V19,)</f>
        <v>13.552</v>
      </c>
      <c r="I19" s="422">
        <f>IFERROR(H19+IS_Quarterly!Y19,)</f>
        <v>23.062999999999999</v>
      </c>
      <c r="J19" s="844">
        <f>IFERROR(I19+IS_Quarterly!AB19,)</f>
        <v>33.393000000000001</v>
      </c>
      <c r="K19" s="421">
        <f>IFERROR(IS_Quarterly!AE19,)</f>
        <v>11.404</v>
      </c>
      <c r="L19" s="422">
        <f>IFERROR(K19+IS_Quarterly!AH19,)</f>
        <v>16.123999999999999</v>
      </c>
      <c r="M19" s="422">
        <f>IFERROR(L19+IS_Quarterly!AK19,)</f>
        <v>24.95</v>
      </c>
      <c r="N19" s="844">
        <f>IFERROR(M19+IS_Quarterly!AN19,)</f>
        <v>38.164000000000001</v>
      </c>
      <c r="O19" s="421">
        <f>IFERROR(IS_Quarterly!AQ19,)</f>
        <v>9.5619999999999994</v>
      </c>
      <c r="P19" s="422">
        <f>IFERROR(O19+IS_Quarterly!AT19,)</f>
        <v>21.600999999999999</v>
      </c>
      <c r="Q19" s="422">
        <f>IFERROR(P19+IS_Quarterly!AW19,)</f>
        <v>34.125</v>
      </c>
      <c r="R19" s="844">
        <f>IFERROR(Q19+IS_Quarterly!AZ19,)</f>
        <v>43.804676000000001</v>
      </c>
      <c r="S19" s="421">
        <f>IFERROR(IS_Quarterly!BC19,)</f>
        <v>12.816000000000001</v>
      </c>
      <c r="T19" s="422">
        <f>IFERROR(S19+IS_Quarterly!BF19,)</f>
        <v>26.623000000000001</v>
      </c>
      <c r="U19" s="422">
        <f>IFERROR(T19+IS_Quarterly!BI19,)</f>
        <v>45.338999999999999</v>
      </c>
      <c r="V19" s="844">
        <f>IFERROR(U19+IS_Quarterly!BL19,)</f>
        <v>75.376000000000005</v>
      </c>
      <c r="W19" s="421">
        <f>IFERROR(IS_Quarterly!BO19,)</f>
        <v>18.774999999999999</v>
      </c>
      <c r="X19" s="422">
        <f>IFERROR(W19+IS_Quarterly!BR19,)</f>
        <v>37.332999999999998</v>
      </c>
      <c r="Y19" s="422">
        <f>IFERROR(X19+IS_Quarterly!BU19,)</f>
        <v>58.525999999999996</v>
      </c>
      <c r="Z19" s="844">
        <f>IFERROR(Y19+IS_Quarterly!BX19,)</f>
        <v>74.22399999999999</v>
      </c>
    </row>
    <row r="20" spans="1:26">
      <c r="A20" s="428" t="s">
        <v>146</v>
      </c>
      <c r="B20" s="429" t="s">
        <v>146</v>
      </c>
      <c r="C20" s="430">
        <f t="shared" ref="C20:Z20" si="4">C19/C$4</f>
        <v>0.19735503560528991</v>
      </c>
      <c r="D20" s="431">
        <f t="shared" si="4"/>
        <v>0.27195866604039454</v>
      </c>
      <c r="E20" s="431">
        <f t="shared" si="4"/>
        <v>0.26231003039513678</v>
      </c>
      <c r="F20" s="845">
        <f t="shared" si="4"/>
        <v>0.31302388273450993</v>
      </c>
      <c r="G20" s="430">
        <f t="shared" si="4"/>
        <v>0.36589884518001603</v>
      </c>
      <c r="H20" s="431">
        <f t="shared" si="4"/>
        <v>0.35895534248026695</v>
      </c>
      <c r="I20" s="431">
        <f t="shared" si="4"/>
        <v>0.392144714941567</v>
      </c>
      <c r="J20" s="845">
        <f t="shared" si="4"/>
        <v>0.41158344939790226</v>
      </c>
      <c r="K20" s="430">
        <f t="shared" si="4"/>
        <v>0.53217602314620382</v>
      </c>
      <c r="L20" s="431">
        <f t="shared" si="4"/>
        <v>0.44765102300200738</v>
      </c>
      <c r="M20" s="431">
        <f t="shared" si="4"/>
        <v>0.448877211362808</v>
      </c>
      <c r="N20" s="845">
        <f t="shared" si="4"/>
        <v>0.49913027556532091</v>
      </c>
      <c r="O20" s="430">
        <f t="shared" si="4"/>
        <v>0.44849906191369604</v>
      </c>
      <c r="P20" s="431">
        <f t="shared" si="4"/>
        <v>0.42513284786459354</v>
      </c>
      <c r="Q20" s="431">
        <f t="shared" si="4"/>
        <v>0.4533317391997449</v>
      </c>
      <c r="R20" s="845">
        <f t="shared" si="4"/>
        <v>0.43545146924330985</v>
      </c>
      <c r="S20" s="430">
        <f t="shared" si="4"/>
        <v>0.36222831463214722</v>
      </c>
      <c r="T20" s="431">
        <f t="shared" si="4"/>
        <v>0.39114082127378247</v>
      </c>
      <c r="U20" s="431">
        <f t="shared" si="4"/>
        <v>0.44742581390070363</v>
      </c>
      <c r="V20" s="845">
        <f t="shared" si="4"/>
        <v>0.53156558533145271</v>
      </c>
      <c r="W20" s="430">
        <f t="shared" si="4"/>
        <v>0.48173141068404579</v>
      </c>
      <c r="X20" s="431">
        <f t="shared" si="4"/>
        <v>0.43987416344613062</v>
      </c>
      <c r="Y20" s="431">
        <f t="shared" si="4"/>
        <v>0.43965504289427426</v>
      </c>
      <c r="Z20" s="845">
        <f t="shared" si="4"/>
        <v>0.412073971674911</v>
      </c>
    </row>
    <row r="21" spans="1:26">
      <c r="A21" s="468" t="s">
        <v>102</v>
      </c>
      <c r="B21" s="469" t="s">
        <v>33</v>
      </c>
      <c r="C21" s="470">
        <f>IFERROR(IS_Quarterly!G21,)</f>
        <v>0.17799999999999999</v>
      </c>
      <c r="D21" s="471">
        <f>IFERROR(C21+IS_Quarterly!J21,)</f>
        <v>0.28199999999999997</v>
      </c>
      <c r="E21" s="471">
        <f>IFERROR(D21+IS_Quarterly!M21,)</f>
        <v>0.47299999999999998</v>
      </c>
      <c r="F21" s="850">
        <f>IFERROR(E21+IS_Quarterly!P21,)</f>
        <v>0.7589999999999999</v>
      </c>
      <c r="G21" s="470">
        <f>IFERROR(IS_Quarterly!S21,)</f>
        <v>0.248</v>
      </c>
      <c r="H21" s="471">
        <f>IFERROR(G21+IS_Quarterly!V21,)</f>
        <v>0.52100000000000002</v>
      </c>
      <c r="I21" s="471">
        <f>IFERROR(H21+IS_Quarterly!Y21,)</f>
        <v>0.83200000000000007</v>
      </c>
      <c r="J21" s="850">
        <f>IFERROR(I21+IS_Quarterly!AB21,)</f>
        <v>1.2170000000000001</v>
      </c>
      <c r="K21" s="470">
        <f>IFERROR(IS_Quarterly!AE21,)</f>
        <v>0.442</v>
      </c>
      <c r="L21" s="471">
        <f>IFERROR(K21+IS_Quarterly!AH21,)</f>
        <v>0.95199999999999996</v>
      </c>
      <c r="M21" s="471">
        <f>IFERROR(L21+IS_Quarterly!AK21,)</f>
        <v>1.367</v>
      </c>
      <c r="N21" s="850">
        <f>IFERROR(M21+IS_Quarterly!AN21,)</f>
        <v>2.0830000000000002</v>
      </c>
      <c r="O21" s="470">
        <f>IFERROR(IS_Quarterly!AQ21,)</f>
        <v>0.58561300000000005</v>
      </c>
      <c r="P21" s="471">
        <f>IFERROR(O21+IS_Quarterly!AT21,)</f>
        <v>1.1504160000000001</v>
      </c>
      <c r="Q21" s="471">
        <f>IFERROR(P21+IS_Quarterly!AW21,)</f>
        <v>1.7829699999999997</v>
      </c>
      <c r="R21" s="850">
        <f>IFERROR(Q21+IS_Quarterly!AZ21,)</f>
        <v>2.5229999999999997</v>
      </c>
      <c r="S21" s="470">
        <f>IFERROR(IS_Quarterly!BC21,)</f>
        <v>0.94599999999999995</v>
      </c>
      <c r="T21" s="471">
        <f>IFERROR(S21+IS_Quarterly!BF21,)</f>
        <v>1.92</v>
      </c>
      <c r="U21" s="471">
        <f>IFERROR(T21+IS_Quarterly!BI21,)</f>
        <v>2.923</v>
      </c>
      <c r="V21" s="850">
        <f>IFERROR(U21+IS_Quarterly!BL21,)</f>
        <v>3.899</v>
      </c>
      <c r="W21" s="470">
        <f>IFERROR(IS_Quarterly!BO21,)</f>
        <v>0.984205</v>
      </c>
      <c r="X21" s="471">
        <f>IFERROR(W21+IS_Quarterly!BR21,)</f>
        <v>2.0172049999999997</v>
      </c>
      <c r="Y21" s="471">
        <f>IFERROR(X21+IS_Quarterly!BU21,)</f>
        <v>3.1202049999999995</v>
      </c>
      <c r="Z21" s="850">
        <f>IFERROR(Y21+IS_Quarterly!BX21,)</f>
        <v>4.2782049999999998</v>
      </c>
    </row>
    <row r="22" spans="1:26">
      <c r="A22" s="385" t="s">
        <v>34</v>
      </c>
      <c r="B22" s="386" t="s">
        <v>34</v>
      </c>
      <c r="C22" s="387">
        <f>IFERROR(IS_Quarterly!G22,)</f>
        <v>2.758</v>
      </c>
      <c r="D22" s="388">
        <f>IFERROR(C22+IS_Quarterly!J22,)</f>
        <v>7.1020000000000003</v>
      </c>
      <c r="E22" s="388">
        <f>IFERROR(D22+IS_Quarterly!M22,)</f>
        <v>11.423</v>
      </c>
      <c r="F22" s="841">
        <f>IFERROR(E22+IS_Quarterly!P22,)</f>
        <v>18.234999999999999</v>
      </c>
      <c r="G22" s="387">
        <f>IFERROR(IS_Quarterly!S22,)</f>
        <v>7.6930000000000023</v>
      </c>
      <c r="H22" s="388">
        <f>IFERROR(G22+IS_Quarterly!V22,)</f>
        <v>17.533999999999999</v>
      </c>
      <c r="I22" s="388">
        <f>IFERROR(H22+IS_Quarterly!Y22,)</f>
        <v>29.616728177999999</v>
      </c>
      <c r="J22" s="841">
        <f>IFERROR(I22+IS_Quarterly!AB22,)</f>
        <v>42.926000000000002</v>
      </c>
      <c r="K22" s="387">
        <f>IFERROR(IS_Quarterly!AE22,)</f>
        <v>13.875999999999998</v>
      </c>
      <c r="L22" s="388">
        <f>IFERROR(K22+IS_Quarterly!AH22,)</f>
        <v>20.753261761999998</v>
      </c>
      <c r="M22" s="388">
        <f>IFERROR(L22+IS_Quarterly!AK22,)</f>
        <v>33.033261761999995</v>
      </c>
      <c r="N22" s="841">
        <f>IFERROR(M22+IS_Quarterly!AN22,)</f>
        <v>42.692999999999998</v>
      </c>
      <c r="O22" s="387">
        <f>IFERROR(IS_Quarterly!AQ22,)</f>
        <v>11.480613</v>
      </c>
      <c r="P22" s="388">
        <f>IFERROR(O22+IS_Quarterly!AT22,)</f>
        <v>28.135416000000006</v>
      </c>
      <c r="Q22" s="388">
        <f>IFERROR(P22+IS_Quarterly!AW22,)</f>
        <v>42.096970000000006</v>
      </c>
      <c r="R22" s="841">
        <f>IFERROR(Q22+IS_Quarterly!AZ22,)</f>
        <v>54.236000000000004</v>
      </c>
      <c r="S22" s="387">
        <f>IFERROR(IS_Quarterly!BC22,)</f>
        <v>17.651</v>
      </c>
      <c r="T22" s="388">
        <f>IFERROR(S22+IS_Quarterly!BF22,)</f>
        <v>33.887999999999991</v>
      </c>
      <c r="U22" s="388">
        <f>IFERROR(T22+IS_Quarterly!BI22,)</f>
        <v>52.370999999999995</v>
      </c>
      <c r="V22" s="841">
        <f>IFERROR(U22+IS_Quarterly!BL22,)</f>
        <v>72.775999999999996</v>
      </c>
      <c r="W22" s="387">
        <f>IFERROR(IS_Quarterly!BO22,)</f>
        <v>20.875204999999998</v>
      </c>
      <c r="X22" s="388">
        <f>IFERROR(W22+IS_Quarterly!BR22,)</f>
        <v>45.052205000000001</v>
      </c>
      <c r="Y22" s="388">
        <f>IFERROR(X22+IS_Quarterly!BU22,)</f>
        <v>70.819205000000011</v>
      </c>
      <c r="Z22" s="841">
        <f>IFERROR(Y22+IS_Quarterly!BX22,)</f>
        <v>93.898205000000019</v>
      </c>
    </row>
    <row r="23" spans="1:26" ht="15" thickBot="1">
      <c r="A23" s="478" t="s">
        <v>146</v>
      </c>
      <c r="B23" s="479" t="s">
        <v>224</v>
      </c>
      <c r="C23" s="480">
        <f t="shared" ref="C23:Z23" si="5">C22/C$4</f>
        <v>0.28056968463886062</v>
      </c>
      <c r="D23" s="481">
        <f t="shared" si="5"/>
        <v>0.33358384217942699</v>
      </c>
      <c r="E23" s="481">
        <f t="shared" si="5"/>
        <v>0.34720364741641341</v>
      </c>
      <c r="F23" s="851">
        <f t="shared" si="5"/>
        <v>0.38404026789099027</v>
      </c>
      <c r="G23" s="480">
        <f t="shared" si="5"/>
        <v>0.47508182548014583</v>
      </c>
      <c r="H23" s="481">
        <f t="shared" si="5"/>
        <v>0.46442761031943625</v>
      </c>
      <c r="I23" s="481">
        <f t="shared" si="5"/>
        <v>0.50357904127232733</v>
      </c>
      <c r="J23" s="851">
        <f t="shared" si="5"/>
        <v>0.52908187790418204</v>
      </c>
      <c r="K23" s="480">
        <f t="shared" si="5"/>
        <v>0.64753371599234677</v>
      </c>
      <c r="L23" s="481">
        <f t="shared" si="5"/>
        <v>0.57617333530065373</v>
      </c>
      <c r="M23" s="481">
        <f t="shared" si="5"/>
        <v>0.59430374436650246</v>
      </c>
      <c r="N23" s="851">
        <f t="shared" si="5"/>
        <v>0.5583630870639934</v>
      </c>
      <c r="O23" s="480">
        <f t="shared" si="5"/>
        <v>0.53849029080675426</v>
      </c>
      <c r="P23" s="481">
        <f t="shared" si="5"/>
        <v>0.55373776815587494</v>
      </c>
      <c r="Q23" s="481">
        <f t="shared" si="5"/>
        <v>0.55923494872203627</v>
      </c>
      <c r="R23" s="851">
        <f t="shared" si="5"/>
        <v>0.53914668575291269</v>
      </c>
      <c r="S23" s="480">
        <f t="shared" si="5"/>
        <v>0.49888358158333568</v>
      </c>
      <c r="T23" s="481">
        <f t="shared" si="5"/>
        <v>0.49787702931021804</v>
      </c>
      <c r="U23" s="481">
        <f t="shared" si="5"/>
        <v>0.51682077901572043</v>
      </c>
      <c r="V23" s="851">
        <f t="shared" si="5"/>
        <v>0.5132299012693935</v>
      </c>
      <c r="W23" s="480">
        <f t="shared" si="5"/>
        <v>0.53561874583055369</v>
      </c>
      <c r="X23" s="481">
        <f t="shared" si="5"/>
        <v>0.53082530163069097</v>
      </c>
      <c r="Y23" s="481">
        <f t="shared" si="5"/>
        <v>0.53200322270466815</v>
      </c>
      <c r="Z23" s="851">
        <f t="shared" si="5"/>
        <v>0.52130047245493372</v>
      </c>
    </row>
    <row r="24" spans="1:26">
      <c r="A24" s="488"/>
      <c r="B24" s="488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2"/>
      <c r="X24" s="472"/>
      <c r="Y24" s="472"/>
      <c r="Z24" s="472"/>
    </row>
    <row r="25" spans="1:26" ht="15" thickBot="1">
      <c r="A25" s="371" t="s">
        <v>227</v>
      </c>
      <c r="B25" s="371"/>
      <c r="C25" s="489"/>
      <c r="D25" s="489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</row>
    <row r="26" spans="1:26">
      <c r="A26" s="303" t="s">
        <v>323</v>
      </c>
      <c r="B26" s="379"/>
      <c r="C26" s="381" t="str">
        <f t="shared" ref="C26:Z26" si="6">C3</f>
        <v>1Q18</v>
      </c>
      <c r="D26" s="380" t="str">
        <f t="shared" si="6"/>
        <v>2Q18 YTD</v>
      </c>
      <c r="E26" s="380" t="str">
        <f t="shared" si="6"/>
        <v>3Q18 YTD</v>
      </c>
      <c r="F26" s="380" t="str">
        <f t="shared" si="6"/>
        <v>4Q18 YTD</v>
      </c>
      <c r="G26" s="381" t="str">
        <f t="shared" si="6"/>
        <v>1Q19</v>
      </c>
      <c r="H26" s="380" t="str">
        <f t="shared" si="6"/>
        <v>2Q19 YTD</v>
      </c>
      <c r="I26" s="380" t="str">
        <f t="shared" si="6"/>
        <v>3Q19 YTD</v>
      </c>
      <c r="J26" s="380" t="str">
        <f t="shared" si="6"/>
        <v>4Q19 YTD</v>
      </c>
      <c r="K26" s="381" t="str">
        <f t="shared" si="6"/>
        <v>1Q20</v>
      </c>
      <c r="L26" s="380" t="str">
        <f t="shared" si="6"/>
        <v>2Q20 YTD</v>
      </c>
      <c r="M26" s="380" t="str">
        <f t="shared" si="6"/>
        <v>3Q20 YTD</v>
      </c>
      <c r="N26" s="380" t="str">
        <f t="shared" si="6"/>
        <v>4Q20 YTD</v>
      </c>
      <c r="O26" s="381" t="str">
        <f t="shared" si="6"/>
        <v>1Q21</v>
      </c>
      <c r="P26" s="380" t="str">
        <f t="shared" si="6"/>
        <v>2Q21 YTD</v>
      </c>
      <c r="Q26" s="380" t="str">
        <f t="shared" si="6"/>
        <v>3Q21 YTD</v>
      </c>
      <c r="R26" s="380" t="str">
        <f t="shared" si="6"/>
        <v>4Q21 YTD</v>
      </c>
      <c r="S26" s="381" t="str">
        <f t="shared" si="6"/>
        <v>1Q22</v>
      </c>
      <c r="T26" s="380" t="str">
        <f t="shared" si="6"/>
        <v>2Q22 YTD</v>
      </c>
      <c r="U26" s="380" t="str">
        <f t="shared" si="6"/>
        <v>3Q22 YTD</v>
      </c>
      <c r="V26" s="380" t="str">
        <f t="shared" si="6"/>
        <v>4Q22 YTD</v>
      </c>
      <c r="W26" s="381" t="str">
        <f t="shared" si="6"/>
        <v>1Q23</v>
      </c>
      <c r="X26" s="380" t="str">
        <f t="shared" si="6"/>
        <v>2Q23 YTD</v>
      </c>
      <c r="Y26" s="380" t="str">
        <f t="shared" si="6"/>
        <v>3Q23 YTD</v>
      </c>
      <c r="Z26" s="380" t="str">
        <f t="shared" si="6"/>
        <v>4Q23 YTD</v>
      </c>
    </row>
    <row r="27" spans="1:26">
      <c r="A27" s="852" t="s">
        <v>342</v>
      </c>
      <c r="B27" s="491" t="s">
        <v>35</v>
      </c>
      <c r="C27" s="855">
        <f>IFERROR(IS_Quarterly!G27,)</f>
        <v>5.47</v>
      </c>
      <c r="D27" s="493">
        <f>IFERROR(C27+IS_Quarterly!J27,)</f>
        <v>11.75</v>
      </c>
      <c r="E27" s="493">
        <f>IFERROR(D27+IS_Quarterly!M27,)</f>
        <v>17.309999999999999</v>
      </c>
      <c r="F27" s="494">
        <f>IFERROR(E27+IS_Quarterly!P27,)</f>
        <v>25.065000000000001</v>
      </c>
      <c r="G27" s="855">
        <f>IFERROR(IS_Quarterly!S27,)</f>
        <v>7.02</v>
      </c>
      <c r="H27" s="493">
        <f>IFERROR(G27+IS_Quarterly!V27,)</f>
        <v>17.41</v>
      </c>
      <c r="I27" s="493">
        <f>IFERROR(H27+IS_Quarterly!Y27,)</f>
        <v>26.497603000000002</v>
      </c>
      <c r="J27" s="494">
        <f>IFERROR(I27+IS_Quarterly!AB27,)</f>
        <v>36.781999999999996</v>
      </c>
      <c r="K27" s="855">
        <f>IFERROR(IS_Quarterly!AE27,)</f>
        <v>9.2010000000000005</v>
      </c>
      <c r="L27" s="493">
        <f>IFERROR(K27+IS_Quarterly!AH27,)</f>
        <v>15.011626</v>
      </c>
      <c r="M27" s="493">
        <f>IFERROR(L27+IS_Quarterly!AK27,)</f>
        <v>23.192618000000003</v>
      </c>
      <c r="N27" s="494">
        <f>IFERROR(M27+IS_Quarterly!AN27,)</f>
        <v>32.936000000000007</v>
      </c>
      <c r="O27" s="855">
        <f>IFERROR(IS_Quarterly!AQ27,)</f>
        <v>9.207414</v>
      </c>
      <c r="P27" s="493">
        <f>IFERROR(O27+IS_Quarterly!AT27,)</f>
        <v>25.995999999999999</v>
      </c>
      <c r="Q27" s="493">
        <f>IFERROR(P27+IS_Quarterly!AW27,)</f>
        <v>36.718381000000001</v>
      </c>
      <c r="R27" s="494">
        <f>IFERROR(Q27+IS_Quarterly!AZ27,)</f>
        <v>46.889710000000001</v>
      </c>
      <c r="S27" s="855">
        <f>IFERROR(IS_Quarterly!BC27,)</f>
        <v>20.5</v>
      </c>
      <c r="T27" s="493">
        <f>IFERROR(S27+IS_Quarterly!BF27,)</f>
        <v>37.6</v>
      </c>
      <c r="U27" s="493">
        <f>IFERROR(T27+IS_Quarterly!BI27,)</f>
        <v>53.1</v>
      </c>
      <c r="V27" s="494">
        <f>IFERROR(U27+IS_Quarterly!BL27,)</f>
        <v>74.141999999999996</v>
      </c>
      <c r="W27" s="855">
        <f>IFERROR(IS_Quarterly!BO27,)</f>
        <v>18.351500000000001</v>
      </c>
      <c r="X27" s="493">
        <f>IFERROR(W27+IS_Quarterly!BR27,)</f>
        <v>40.308500000000002</v>
      </c>
      <c r="Y27" s="493">
        <f>IFERROR(X27+IS_Quarterly!BU27,)</f>
        <v>66.133499999999998</v>
      </c>
      <c r="Z27" s="494">
        <f>IFERROR(Y27+IS_Quarterly!BX27,)</f>
        <v>89.977499999999992</v>
      </c>
    </row>
    <row r="28" spans="1:26">
      <c r="A28" s="853" t="s">
        <v>343</v>
      </c>
      <c r="B28" s="500" t="s">
        <v>418</v>
      </c>
      <c r="C28" s="856">
        <f>IFERROR(IS_Quarterly!G28,)</f>
        <v>3.47</v>
      </c>
      <c r="D28" s="502">
        <f>IFERROR(C28+IS_Quarterly!J28,)</f>
        <v>7.73</v>
      </c>
      <c r="E28" s="502">
        <f>IFERROR(D28+IS_Quarterly!M28,)</f>
        <v>10.68</v>
      </c>
      <c r="F28" s="503">
        <f>IFERROR(E28+IS_Quarterly!P28,)</f>
        <v>14.818999999999999</v>
      </c>
      <c r="G28" s="856">
        <f>IFERROR(IS_Quarterly!S28,)</f>
        <v>3.8519999999999999</v>
      </c>
      <c r="H28" s="502">
        <f>IFERROR(G28+IS_Quarterly!V28,)</f>
        <v>8.7829999999999995</v>
      </c>
      <c r="I28" s="502">
        <f>IFERROR(H28+IS_Quarterly!Y28,)</f>
        <v>13.786053000000001</v>
      </c>
      <c r="J28" s="503">
        <f>IFERROR(I28+IS_Quarterly!AB28,)</f>
        <v>19.649999999999999</v>
      </c>
      <c r="K28" s="856">
        <f>IFERROR(IS_Quarterly!AE28,)</f>
        <v>5.63</v>
      </c>
      <c r="L28" s="502">
        <f>IFERROR(K28+IS_Quarterly!AH28,)</f>
        <v>8.1927529999999997</v>
      </c>
      <c r="M28" s="502">
        <f>IFERROR(L28+IS_Quarterly!AK28,)</f>
        <v>13.720642999999999</v>
      </c>
      <c r="N28" s="503">
        <f>IFERROR(M28+IS_Quarterly!AN28,)</f>
        <v>20.559000000000001</v>
      </c>
      <c r="O28" s="856">
        <f>IFERROR(IS_Quarterly!AQ28,)</f>
        <v>6.2937719999999997</v>
      </c>
      <c r="P28" s="502">
        <f>IFERROR(O28+IS_Quarterly!AT28,)</f>
        <v>19.338619000000001</v>
      </c>
      <c r="Q28" s="502">
        <f>IFERROR(P28+IS_Quarterly!AW28,)</f>
        <v>27.972000000000001</v>
      </c>
      <c r="R28" s="503">
        <f>IFERROR(Q28+IS_Quarterly!AZ28,)</f>
        <v>36.563000000000002</v>
      </c>
      <c r="S28" s="856">
        <f>IFERROR(IS_Quarterly!BC28,)</f>
        <v>8.6999999999999993</v>
      </c>
      <c r="T28" s="502">
        <f>IFERROR(S28+IS_Quarterly!BF28,)</f>
        <v>18.100000000000001</v>
      </c>
      <c r="U28" s="502">
        <f>IFERROR(T28+IS_Quarterly!BI28,)</f>
        <v>29.6</v>
      </c>
      <c r="V28" s="503">
        <f>IFERROR(U28+IS_Quarterly!BL28,)</f>
        <v>44.3</v>
      </c>
      <c r="W28" s="856">
        <f>IFERROR(IS_Quarterly!BO28,)</f>
        <v>12.4595</v>
      </c>
      <c r="X28" s="502">
        <f>IFERROR(W28+IS_Quarterly!BR28,)</f>
        <v>28.765500000000003</v>
      </c>
      <c r="Y28" s="502">
        <f>IFERROR(X28+IS_Quarterly!BU28,)</f>
        <v>46.545500000000004</v>
      </c>
      <c r="Z28" s="503">
        <f>IFERROR(Y28+IS_Quarterly!BX28,)</f>
        <v>63.155500000000004</v>
      </c>
    </row>
    <row r="29" spans="1:26">
      <c r="A29" s="853" t="s">
        <v>344</v>
      </c>
      <c r="B29" s="500" t="s">
        <v>36</v>
      </c>
      <c r="C29" s="856">
        <f>IFERROR(IS_Quarterly!G29,)</f>
        <v>2</v>
      </c>
      <c r="D29" s="502">
        <f>IFERROR(C29+IS_Quarterly!J29,)</f>
        <v>4.0199999999999996</v>
      </c>
      <c r="E29" s="502">
        <f>IFERROR(D29+IS_Quarterly!M29,)</f>
        <v>6.629999999999999</v>
      </c>
      <c r="F29" s="503">
        <f>IFERROR(E29+IS_Quarterly!P29,)</f>
        <v>10.246</v>
      </c>
      <c r="G29" s="856">
        <f>IFERROR(IS_Quarterly!S29,)</f>
        <v>3.1680000000000001</v>
      </c>
      <c r="H29" s="502">
        <f>IFERROR(G29+IS_Quarterly!V29,)</f>
        <v>8.6270000000000007</v>
      </c>
      <c r="I29" s="502">
        <f>IFERROR(H29+IS_Quarterly!Y29,)</f>
        <v>12.711550000000001</v>
      </c>
      <c r="J29" s="503">
        <f>IFERROR(I29+IS_Quarterly!AB29,)</f>
        <v>17.132999999999999</v>
      </c>
      <c r="K29" s="856">
        <f>IFERROR(IS_Quarterly!AE29,)</f>
        <v>3.5710000000000002</v>
      </c>
      <c r="L29" s="502">
        <f>IFERROR(K29+IS_Quarterly!AH29,)</f>
        <v>6.818873</v>
      </c>
      <c r="M29" s="502">
        <f>IFERROR(L29+IS_Quarterly!AK29,)</f>
        <v>9.4719750000000005</v>
      </c>
      <c r="N29" s="503">
        <f>IFERROR(M29+IS_Quarterly!AN29,)</f>
        <v>12.377000000000001</v>
      </c>
      <c r="O29" s="856">
        <f>IFERROR(IS_Quarterly!AQ29,)</f>
        <v>2.9136419999999998</v>
      </c>
      <c r="P29" s="502">
        <f>IFERROR(O29+IS_Quarterly!AT29,)</f>
        <v>6.6576709999999997</v>
      </c>
      <c r="Q29" s="502">
        <f>IFERROR(P29+IS_Quarterly!AW29,)</f>
        <v>8.7466709999999992</v>
      </c>
      <c r="R29" s="503">
        <f>IFERROR(Q29+IS_Quarterly!AZ29,)</f>
        <v>10.327</v>
      </c>
      <c r="S29" s="856">
        <f>IFERROR(IS_Quarterly!BC29,)</f>
        <v>11.8</v>
      </c>
      <c r="T29" s="502">
        <f>IFERROR(S29+IS_Quarterly!BF29,)</f>
        <v>19.600000000000001</v>
      </c>
      <c r="U29" s="502">
        <f>IFERROR(T29+IS_Quarterly!BI29,)</f>
        <v>23.6</v>
      </c>
      <c r="V29" s="503">
        <f>IFERROR(U29+IS_Quarterly!BL29,)</f>
        <v>29.942000000000004</v>
      </c>
      <c r="W29" s="856">
        <f>IFERROR(IS_Quarterly!BO29,)</f>
        <v>5.8920000000000003</v>
      </c>
      <c r="X29" s="502">
        <f>IFERROR(W29+IS_Quarterly!BR29,)</f>
        <v>11.542999999999999</v>
      </c>
      <c r="Y29" s="502">
        <f>IFERROR(X29+IS_Quarterly!BU29,)</f>
        <v>19.588000000000001</v>
      </c>
      <c r="Z29" s="503">
        <f>IFERROR(Y29+IS_Quarterly!BX29,)</f>
        <v>26.822000000000003</v>
      </c>
    </row>
    <row r="30" spans="1:26">
      <c r="A30" s="852" t="s">
        <v>345</v>
      </c>
      <c r="B30" s="491" t="s">
        <v>37</v>
      </c>
      <c r="C30" s="855">
        <f>IFERROR(IS_Quarterly!G30,)</f>
        <v>1</v>
      </c>
      <c r="D30" s="493">
        <f>IFERROR(C30+IS_Quarterly!J30,)</f>
        <v>2.17</v>
      </c>
      <c r="E30" s="493">
        <f>IFERROR(D30+IS_Quarterly!M30,)</f>
        <v>3.63</v>
      </c>
      <c r="F30" s="494">
        <f>IFERROR(E30+IS_Quarterly!P30,)</f>
        <v>5.3680000000000003</v>
      </c>
      <c r="G30" s="855">
        <f>IFERROR(IS_Quarterly!S30,)</f>
        <v>2.0009999999999999</v>
      </c>
      <c r="H30" s="493">
        <f>IFERROR(G30+IS_Quarterly!V30,)</f>
        <v>3.9299999999999997</v>
      </c>
      <c r="I30" s="493">
        <f>IFERROR(H30+IS_Quarterly!Y30,)</f>
        <v>5.0607049999999996</v>
      </c>
      <c r="J30" s="494">
        <f>IFERROR(I30+IS_Quarterly!AB30,)</f>
        <v>6.585</v>
      </c>
      <c r="K30" s="855">
        <f>IFERROR(IS_Quarterly!AE30,)</f>
        <v>1.415</v>
      </c>
      <c r="L30" s="493">
        <f>IFERROR(K30+IS_Quarterly!AH30,)</f>
        <v>2.1560290000000002</v>
      </c>
      <c r="M30" s="493">
        <f>IFERROR(L30+IS_Quarterly!AK30,)</f>
        <v>3.3337990000000004</v>
      </c>
      <c r="N30" s="494">
        <f>IFERROR(M30+IS_Quarterly!AN30,)</f>
        <v>4.3900000000000006</v>
      </c>
      <c r="O30" s="855">
        <f>IFERROR(IS_Quarterly!AQ30,)</f>
        <v>1.788149</v>
      </c>
      <c r="P30" s="493">
        <f>IFERROR(O30+IS_Quarterly!AT30,)</f>
        <v>3.2810000000000001</v>
      </c>
      <c r="Q30" s="493">
        <f>IFERROR(P30+IS_Quarterly!AW30,)</f>
        <v>5.2259349999999998</v>
      </c>
      <c r="R30" s="494">
        <f>IFERROR(Q30+IS_Quarterly!AZ30,)</f>
        <v>7.2429350000000001</v>
      </c>
      <c r="S30" s="855">
        <f>IFERROR(IS_Quarterly!BC30,)</f>
        <v>2</v>
      </c>
      <c r="T30" s="493">
        <f>IFERROR(S30+IS_Quarterly!BF30,)</f>
        <v>4.3</v>
      </c>
      <c r="U30" s="493">
        <f>IFERROR(T30+IS_Quarterly!BI30,)</f>
        <v>5.8</v>
      </c>
      <c r="V30" s="494">
        <f>IFERROR(U30+IS_Quarterly!BL30,)</f>
        <v>7.843</v>
      </c>
      <c r="W30" s="855">
        <f>IFERROR(IS_Quarterly!BO30,)</f>
        <v>1.1678999999999999</v>
      </c>
      <c r="X30" s="493">
        <f>IFERROR(W30+IS_Quarterly!BR30,)</f>
        <v>2.6999</v>
      </c>
      <c r="Y30" s="493">
        <f>IFERROR(X30+IS_Quarterly!BU30,)</f>
        <v>3.5808999999999997</v>
      </c>
      <c r="Z30" s="494">
        <f>IFERROR(Y30+IS_Quarterly!BX30,)</f>
        <v>5.0928999999999993</v>
      </c>
    </row>
    <row r="31" spans="1:26">
      <c r="A31" s="853" t="s">
        <v>343</v>
      </c>
      <c r="B31" s="500" t="s">
        <v>418</v>
      </c>
      <c r="C31" s="856">
        <f>IFERROR(IS_Quarterly!G31,)</f>
        <v>0.63</v>
      </c>
      <c r="D31" s="502">
        <f>IFERROR(C31+IS_Quarterly!J31,)</f>
        <v>1.3900000000000001</v>
      </c>
      <c r="E31" s="502">
        <f>IFERROR(D31+IS_Quarterly!M31,)</f>
        <v>2.5</v>
      </c>
      <c r="F31" s="503">
        <f>IFERROR(E31+IS_Quarterly!P31,)</f>
        <v>3.9359999999999999</v>
      </c>
      <c r="G31" s="856">
        <f>IFERROR(IS_Quarterly!S31,)</f>
        <v>1.7</v>
      </c>
      <c r="H31" s="502">
        <f>IFERROR(G31+IS_Quarterly!V31,)</f>
        <v>3.2559999999999998</v>
      </c>
      <c r="I31" s="502">
        <f>IFERROR(H31+IS_Quarterly!Y31,)</f>
        <v>4.1317959999999996</v>
      </c>
      <c r="J31" s="503">
        <f>IFERROR(I31+IS_Quarterly!AB31,)</f>
        <v>5.4119999999999999</v>
      </c>
      <c r="K31" s="856">
        <f>IFERROR(IS_Quarterly!AE31,)</f>
        <v>1.292</v>
      </c>
      <c r="L31" s="502">
        <f>IFERROR(K31+IS_Quarterly!AH31,)</f>
        <v>1.6947559999999999</v>
      </c>
      <c r="M31" s="502">
        <f>IFERROR(L31+IS_Quarterly!AK31,)</f>
        <v>2.584308</v>
      </c>
      <c r="N31" s="503">
        <f>IFERROR(M31+IS_Quarterly!AN31,)</f>
        <v>3.5579999999999998</v>
      </c>
      <c r="O31" s="856">
        <f>IFERROR(IS_Quarterly!AQ31,)</f>
        <v>1.6153310000000001</v>
      </c>
      <c r="P31" s="502">
        <f>IFERROR(O31+IS_Quarterly!AT31,)</f>
        <v>2.7646109999999999</v>
      </c>
      <c r="Q31" s="502">
        <f>IFERROR(P31+IS_Quarterly!AW31,)</f>
        <v>4.5670000000000002</v>
      </c>
      <c r="R31" s="503">
        <f>IFERROR(Q31+IS_Quarterly!AZ31,)</f>
        <v>6.4210000000000003</v>
      </c>
      <c r="S31" s="856">
        <f>IFERROR(IS_Quarterly!BC31,)</f>
        <v>1.9</v>
      </c>
      <c r="T31" s="502">
        <f>IFERROR(S31+IS_Quarterly!BF31,)</f>
        <v>4</v>
      </c>
      <c r="U31" s="502">
        <f>IFERROR(T31+IS_Quarterly!BI31,)</f>
        <v>5.4</v>
      </c>
      <c r="V31" s="503">
        <f>IFERROR(U31+IS_Quarterly!BL31,)</f>
        <v>7.3690000000000007</v>
      </c>
      <c r="W31" s="856">
        <f>IFERROR(IS_Quarterly!BO31,)</f>
        <v>1.0419</v>
      </c>
      <c r="X31" s="502">
        <f>IFERROR(W31+IS_Quarterly!BR31,)</f>
        <v>2.4489000000000001</v>
      </c>
      <c r="Y31" s="502">
        <f>IFERROR(X31+IS_Quarterly!BU31,)</f>
        <v>3.2659000000000002</v>
      </c>
      <c r="Z31" s="503">
        <f>IFERROR(Y31+IS_Quarterly!BX31,)</f>
        <v>4.7689000000000004</v>
      </c>
    </row>
    <row r="32" spans="1:26">
      <c r="A32" s="853" t="s">
        <v>344</v>
      </c>
      <c r="B32" s="500" t="s">
        <v>36</v>
      </c>
      <c r="C32" s="856">
        <f>IFERROR(IS_Quarterly!G32,)</f>
        <v>0.37</v>
      </c>
      <c r="D32" s="502">
        <f>IFERROR(C32+IS_Quarterly!J32,)</f>
        <v>0.79</v>
      </c>
      <c r="E32" s="502">
        <f>IFERROR(D32+IS_Quarterly!M32,)</f>
        <v>1.1400000000000001</v>
      </c>
      <c r="F32" s="503">
        <f>IFERROR(E32+IS_Quarterly!P32,)</f>
        <v>1.4319999999999999</v>
      </c>
      <c r="G32" s="856">
        <f>IFERROR(IS_Quarterly!S32,)</f>
        <v>0.30099999999999999</v>
      </c>
      <c r="H32" s="502">
        <f>IFERROR(G32+IS_Quarterly!V32,)</f>
        <v>0.67400000000000004</v>
      </c>
      <c r="I32" s="502">
        <f>IFERROR(H32+IS_Quarterly!Y32,)</f>
        <v>0.87400000000000011</v>
      </c>
      <c r="J32" s="503">
        <f>IFERROR(I32+IS_Quarterly!AB32,)</f>
        <v>1.1740000000000002</v>
      </c>
      <c r="K32" s="856">
        <f>IFERROR(IS_Quarterly!AE32,)</f>
        <v>0.123</v>
      </c>
      <c r="L32" s="502">
        <f>IFERROR(K32+IS_Quarterly!AH32,)</f>
        <v>0.46127299999999999</v>
      </c>
      <c r="M32" s="502">
        <f>IFERROR(L32+IS_Quarterly!AK32,)</f>
        <v>0.74949100000000002</v>
      </c>
      <c r="N32" s="503">
        <f>IFERROR(M32+IS_Quarterly!AN32,)</f>
        <v>0.83199999999999996</v>
      </c>
      <c r="O32" s="856">
        <f>IFERROR(IS_Quarterly!AQ32,)</f>
        <v>0.172818</v>
      </c>
      <c r="P32" s="502">
        <f>IFERROR(O32+IS_Quarterly!AT32,)</f>
        <v>0.51645399999999997</v>
      </c>
      <c r="Q32" s="502">
        <f>IFERROR(P32+IS_Quarterly!AW32,)</f>
        <v>0.65900000000000003</v>
      </c>
      <c r="R32" s="503">
        <f>IFERROR(Q32+IS_Quarterly!AZ32,)</f>
        <v>0.82199999999999995</v>
      </c>
      <c r="S32" s="856">
        <f>IFERROR(IS_Quarterly!BC32,)</f>
        <v>0.1</v>
      </c>
      <c r="T32" s="502">
        <f>IFERROR(S32+IS_Quarterly!BF32,)</f>
        <v>0.30000000000000004</v>
      </c>
      <c r="U32" s="502">
        <f>IFERROR(T32+IS_Quarterly!BI32,)</f>
        <v>0.4</v>
      </c>
      <c r="V32" s="503">
        <f>IFERROR(U32+IS_Quarterly!BL32,)</f>
        <v>0.47400000000000009</v>
      </c>
      <c r="W32" s="856">
        <f>IFERROR(IS_Quarterly!BO32,)</f>
        <v>0.126</v>
      </c>
      <c r="X32" s="502">
        <f>IFERROR(W32+IS_Quarterly!BR32,)</f>
        <v>0.251</v>
      </c>
      <c r="Y32" s="502">
        <f>IFERROR(X32+IS_Quarterly!BU32,)</f>
        <v>0.315</v>
      </c>
      <c r="Z32" s="503">
        <f>IFERROR(Y32+IS_Quarterly!BX32,)</f>
        <v>0.32400000000000001</v>
      </c>
    </row>
    <row r="33" spans="1:26">
      <c r="A33" s="852" t="s">
        <v>346</v>
      </c>
      <c r="B33" s="491" t="s">
        <v>38</v>
      </c>
      <c r="C33" s="855">
        <f>IFERROR(IS_Quarterly!G33,)</f>
        <v>3.08</v>
      </c>
      <c r="D33" s="493">
        <f>IFERROR(C33+IS_Quarterly!J33,)</f>
        <v>6.7</v>
      </c>
      <c r="E33" s="493">
        <f>IFERROR(D33+IS_Quarterly!M33,)</f>
        <v>10.969999999999999</v>
      </c>
      <c r="F33" s="494">
        <f>IFERROR(E33+IS_Quarterly!P33,)</f>
        <v>15.6646</v>
      </c>
      <c r="G33" s="855">
        <f>IFERROR(IS_Quarterly!S33,)</f>
        <v>6.6509999999999998</v>
      </c>
      <c r="H33" s="493">
        <f>IFERROR(G33+IS_Quarterly!V33,)</f>
        <v>14.997</v>
      </c>
      <c r="I33" s="493">
        <f>IFERROR(H33+IS_Quarterly!Y33,)</f>
        <v>25.031600000000001</v>
      </c>
      <c r="J33" s="494">
        <f>IFERROR(I33+IS_Quarterly!AB33,)</f>
        <v>35.005000000000003</v>
      </c>
      <c r="K33" s="855">
        <f>IFERROR(IS_Quarterly!AE33,)</f>
        <v>10.49</v>
      </c>
      <c r="L33" s="493">
        <f>IFERROR(K33+IS_Quarterly!AH33,)</f>
        <v>18.071489</v>
      </c>
      <c r="M33" s="493">
        <f>IFERROR(L33+IS_Quarterly!AK33,)</f>
        <v>27.957432999999998</v>
      </c>
      <c r="N33" s="494">
        <f>IFERROR(M33+IS_Quarterly!AN33,)</f>
        <v>37.747</v>
      </c>
      <c r="O33" s="855">
        <f>IFERROR(IS_Quarterly!AQ33,)</f>
        <v>10.10093</v>
      </c>
      <c r="P33" s="493">
        <f>IFERROR(O33+IS_Quarterly!AT33,)</f>
        <v>21.131</v>
      </c>
      <c r="Q33" s="493">
        <f>IFERROR(P33+IS_Quarterly!AW33,)</f>
        <v>32.658940999999999</v>
      </c>
      <c r="R33" s="494">
        <f>IFERROR(Q33+IS_Quarterly!AZ33,)</f>
        <v>45.317940999999998</v>
      </c>
      <c r="S33" s="855">
        <f>IFERROR(IS_Quarterly!BC33,)</f>
        <v>11.8</v>
      </c>
      <c r="T33" s="493">
        <f>IFERROR(S33+IS_Quarterly!BF33,)</f>
        <v>23.8</v>
      </c>
      <c r="U33" s="493">
        <f>IFERROR(T33+IS_Quarterly!BI33,)</f>
        <v>39.1</v>
      </c>
      <c r="V33" s="494">
        <f>IFERROR(U33+IS_Quarterly!BL33,)</f>
        <v>55.707999999999998</v>
      </c>
      <c r="W33" s="855">
        <f>IFERROR(IS_Quarterly!BO33,)</f>
        <v>18.686</v>
      </c>
      <c r="X33" s="493">
        <f>IFERROR(W33+IS_Quarterly!BR33,)</f>
        <v>40.459000000000003</v>
      </c>
      <c r="Y33" s="493">
        <f>IFERROR(X33+IS_Quarterly!BU33,)</f>
        <v>60.957000000000001</v>
      </c>
      <c r="Z33" s="494">
        <f>IFERROR(Y33+IS_Quarterly!BX33,)</f>
        <v>81.043000000000006</v>
      </c>
    </row>
    <row r="34" spans="1:26">
      <c r="A34" s="853" t="s">
        <v>343</v>
      </c>
      <c r="B34" s="500" t="s">
        <v>418</v>
      </c>
      <c r="C34" s="856">
        <f>IFERROR(IS_Quarterly!G34,)</f>
        <v>1.95</v>
      </c>
      <c r="D34" s="502">
        <f>IFERROR(C34+IS_Quarterly!J34,)</f>
        <v>4.2</v>
      </c>
      <c r="E34" s="502">
        <f>IFERROR(D34+IS_Quarterly!M34,)</f>
        <v>6.32</v>
      </c>
      <c r="F34" s="503">
        <f>IFERROR(E34+IS_Quarterly!P34,)</f>
        <v>7.8266</v>
      </c>
      <c r="G34" s="856">
        <f>IFERROR(IS_Quarterly!S34,)</f>
        <v>2.6219999999999999</v>
      </c>
      <c r="H34" s="502">
        <f>IFERROR(G34+IS_Quarterly!V34,)</f>
        <v>6.2160000000000002</v>
      </c>
      <c r="I34" s="502">
        <f>IFERROR(H34+IS_Quarterly!Y34,)</f>
        <v>11.045669</v>
      </c>
      <c r="J34" s="503">
        <f>IFERROR(I34+IS_Quarterly!AB34,)</f>
        <v>14.643000000000001</v>
      </c>
      <c r="K34" s="856">
        <f>IFERROR(IS_Quarterly!AE34,)</f>
        <v>5.48</v>
      </c>
      <c r="L34" s="502">
        <f>IFERROR(K34+IS_Quarterly!AH34,)</f>
        <v>7.6403790000000003</v>
      </c>
      <c r="M34" s="502">
        <f>IFERROR(L34+IS_Quarterly!AK34,)</f>
        <v>12.176282</v>
      </c>
      <c r="N34" s="503">
        <f>IFERROR(M34+IS_Quarterly!AN34,)</f>
        <v>16.986000000000001</v>
      </c>
      <c r="O34" s="856">
        <f>IFERROR(IS_Quarterly!AQ34,)</f>
        <v>5.6347199999999997</v>
      </c>
      <c r="P34" s="502">
        <f>IFERROR(O34+IS_Quarterly!AT34,)</f>
        <v>11.691101</v>
      </c>
      <c r="Q34" s="502">
        <f>IFERROR(P34+IS_Quarterly!AW34,)</f>
        <v>18.742999999999999</v>
      </c>
      <c r="R34" s="503">
        <f>IFERROR(Q34+IS_Quarterly!AZ34,)</f>
        <v>26.725999999999999</v>
      </c>
      <c r="S34" s="856">
        <f>IFERROR(IS_Quarterly!BC34,)</f>
        <v>8.3000000000000007</v>
      </c>
      <c r="T34" s="502">
        <f>IFERROR(S34+IS_Quarterly!BF34,)</f>
        <v>15.8</v>
      </c>
      <c r="U34" s="502">
        <f>IFERROR(T34+IS_Quarterly!BI34,)</f>
        <v>25.6</v>
      </c>
      <c r="V34" s="503">
        <f>IFERROR(U34+IS_Quarterly!BL34,)</f>
        <v>34.695</v>
      </c>
      <c r="W34" s="856">
        <f>IFERROR(IS_Quarterly!BO34,)</f>
        <v>10.478</v>
      </c>
      <c r="X34" s="502">
        <f>IFERROR(W34+IS_Quarterly!BR34,)</f>
        <v>23.983000000000001</v>
      </c>
      <c r="Y34" s="502">
        <f>IFERROR(X34+IS_Quarterly!BU34,)</f>
        <v>36.143000000000001</v>
      </c>
      <c r="Z34" s="503">
        <f>IFERROR(Y34+IS_Quarterly!BX34,)</f>
        <v>47.777999999999999</v>
      </c>
    </row>
    <row r="35" spans="1:26">
      <c r="A35" s="853" t="s">
        <v>344</v>
      </c>
      <c r="B35" s="500" t="s">
        <v>36</v>
      </c>
      <c r="C35" s="856">
        <f>IFERROR(IS_Quarterly!G35,)</f>
        <v>1.1399999999999999</v>
      </c>
      <c r="D35" s="502">
        <f>IFERROR(C35+IS_Quarterly!J35,)</f>
        <v>2.5</v>
      </c>
      <c r="E35" s="502">
        <f>IFERROR(D35+IS_Quarterly!M35,)</f>
        <v>4.6500000000000004</v>
      </c>
      <c r="F35" s="503">
        <f>IFERROR(E35+IS_Quarterly!P35,)</f>
        <v>7.838000000000001</v>
      </c>
      <c r="G35" s="856">
        <f>IFERROR(IS_Quarterly!S35,)</f>
        <v>4.0289999999999999</v>
      </c>
      <c r="H35" s="502">
        <f>IFERROR(G35+IS_Quarterly!V35,)</f>
        <v>8.7810000000000006</v>
      </c>
      <c r="I35" s="502">
        <f>IFERROR(H35+IS_Quarterly!Y35,)</f>
        <v>13.985931000000001</v>
      </c>
      <c r="J35" s="503">
        <f>IFERROR(I35+IS_Quarterly!AB35,)</f>
        <v>20.361999999999998</v>
      </c>
      <c r="K35" s="856">
        <f>IFERROR(IS_Quarterly!AE35,)</f>
        <v>5.01</v>
      </c>
      <c r="L35" s="502">
        <f>IFERROR(K35+IS_Quarterly!AH35,)</f>
        <v>10.43111</v>
      </c>
      <c r="M35" s="502">
        <f>IFERROR(L35+IS_Quarterly!AK35,)</f>
        <v>15.781150999999999</v>
      </c>
      <c r="N35" s="503">
        <f>IFERROR(M35+IS_Quarterly!AN35,)</f>
        <v>20.760999999999999</v>
      </c>
      <c r="O35" s="856">
        <f>IFERROR(IS_Quarterly!AQ35,)</f>
        <v>4.4662100000000002</v>
      </c>
      <c r="P35" s="502">
        <f>IFERROR(O35+IS_Quarterly!AT35,)</f>
        <v>9.4399580000000007</v>
      </c>
      <c r="Q35" s="502">
        <f>IFERROR(P35+IS_Quarterly!AW35,)</f>
        <v>13.916</v>
      </c>
      <c r="R35" s="503">
        <f>IFERROR(Q35+IS_Quarterly!AZ35,)</f>
        <v>18.591999999999999</v>
      </c>
      <c r="S35" s="856">
        <f>IFERROR(IS_Quarterly!BC35,)</f>
        <v>3.5</v>
      </c>
      <c r="T35" s="502">
        <f>IFERROR(S35+IS_Quarterly!BF35,)</f>
        <v>7.9</v>
      </c>
      <c r="U35" s="502">
        <f>IFERROR(T35+IS_Quarterly!BI35,)</f>
        <v>13.4</v>
      </c>
      <c r="V35" s="503">
        <f>IFERROR(U35+IS_Quarterly!BL35,)</f>
        <v>20.913</v>
      </c>
      <c r="W35" s="856">
        <f>IFERROR(IS_Quarterly!BO35,)</f>
        <v>8.2080000000000002</v>
      </c>
      <c r="X35" s="502">
        <f>IFERROR(W35+IS_Quarterly!BR35,)</f>
        <v>16.475999999999999</v>
      </c>
      <c r="Y35" s="502">
        <f>IFERROR(X35+IS_Quarterly!BU35,)</f>
        <v>24.814</v>
      </c>
      <c r="Z35" s="503">
        <f>IFERROR(Y35+IS_Quarterly!BX35,)</f>
        <v>33.265000000000001</v>
      </c>
    </row>
    <row r="36" spans="1:26">
      <c r="A36" s="852" t="s">
        <v>347</v>
      </c>
      <c r="B36" s="491" t="s">
        <v>340</v>
      </c>
      <c r="C36" s="855">
        <f>IFERROR(IS_Quarterly!G36,)</f>
        <v>0.28000000000000003</v>
      </c>
      <c r="D36" s="493">
        <f>IFERROR(C36+IS_Quarterly!J36,)</f>
        <v>0.66</v>
      </c>
      <c r="E36" s="493">
        <f>IFERROR(D36+IS_Quarterly!M36,)</f>
        <v>0.99</v>
      </c>
      <c r="F36" s="494">
        <f>IFERROR(E36+IS_Quarterly!P36,)</f>
        <v>1.3819999999999999</v>
      </c>
      <c r="G36" s="855">
        <f>IFERROR(IS_Quarterly!S36,)</f>
        <v>0.51800000000000002</v>
      </c>
      <c r="H36" s="493">
        <f>IFERROR(G36+IS_Quarterly!V36,)</f>
        <v>1.415</v>
      </c>
      <c r="I36" s="493">
        <f>IFERROR(H36+IS_Quarterly!Y36,)</f>
        <v>2.2230500000000002</v>
      </c>
      <c r="J36" s="494">
        <f>IFERROR(I36+IS_Quarterly!AB36,)</f>
        <v>2.7590000000000003</v>
      </c>
      <c r="K36" s="855">
        <f>IFERROR(IS_Quarterly!AE36,)</f>
        <v>0.31900000000000001</v>
      </c>
      <c r="L36" s="493">
        <f>IFERROR(K36+IS_Quarterly!AH36,)</f>
        <v>0.78001100000000001</v>
      </c>
      <c r="M36" s="493">
        <f>IFERROR(L36+IS_Quarterly!AK36,)</f>
        <v>1.1001830000000001</v>
      </c>
      <c r="N36" s="494">
        <f>IFERROR(M36+IS_Quarterly!AN36,)</f>
        <v>1.3880000000000001</v>
      </c>
      <c r="O36" s="855">
        <f>IFERROR(IS_Quarterly!AQ36,)</f>
        <v>0.22407500000000002</v>
      </c>
      <c r="P36" s="493">
        <f>IFERROR(O36+IS_Quarterly!AT36,)</f>
        <v>0.40100000000000002</v>
      </c>
      <c r="Q36" s="493">
        <f>IFERROR(P36+IS_Quarterly!AW36,)</f>
        <v>0.66007199999999999</v>
      </c>
      <c r="R36" s="494">
        <f>IFERROR(Q36+IS_Quarterly!AZ36,)</f>
        <v>1.1410720000000001</v>
      </c>
      <c r="S36" s="855">
        <f>IFERROR(IS_Quarterly!BC36,)</f>
        <v>0.57599999999999996</v>
      </c>
      <c r="T36" s="493">
        <f>IFERROR(S36+IS_Quarterly!BF36,)</f>
        <v>1.2759999999999998</v>
      </c>
      <c r="U36" s="493">
        <f>IFERROR(T36+IS_Quarterly!BI36,)</f>
        <v>1.71</v>
      </c>
      <c r="V36" s="494">
        <f>IFERROR(U36+IS_Quarterly!BL36,)</f>
        <v>1.9649999999999999</v>
      </c>
      <c r="W36" s="855">
        <f>IFERROR(IS_Quarterly!BO36,)</f>
        <v>0.27639999999999998</v>
      </c>
      <c r="X36" s="493">
        <f>IFERROR(W36+IS_Quarterly!BR36,)</f>
        <v>0.51639999999999997</v>
      </c>
      <c r="Y36" s="493">
        <f>IFERROR(X36+IS_Quarterly!BU36,)</f>
        <v>1.1554</v>
      </c>
      <c r="Z36" s="494">
        <f>IFERROR(Y36+IS_Quarterly!BX36,)</f>
        <v>2.4283999999999999</v>
      </c>
    </row>
    <row r="37" spans="1:26">
      <c r="A37" s="853" t="s">
        <v>343</v>
      </c>
      <c r="B37" s="500" t="s">
        <v>418</v>
      </c>
      <c r="C37" s="856">
        <f>IFERROR(IS_Quarterly!G37,)</f>
        <v>0.18</v>
      </c>
      <c r="D37" s="502">
        <f>IFERROR(C37+IS_Quarterly!J37,)</f>
        <v>0.44</v>
      </c>
      <c r="E37" s="502">
        <f>IFERROR(D37+IS_Quarterly!M37,)</f>
        <v>0.65</v>
      </c>
      <c r="F37" s="503">
        <f>IFERROR(E37+IS_Quarterly!P37,)</f>
        <v>0.95899999999999996</v>
      </c>
      <c r="G37" s="856">
        <f>IFERROR(IS_Quarterly!S37,)</f>
        <v>0.36099999999999999</v>
      </c>
      <c r="H37" s="502">
        <f>IFERROR(G37+IS_Quarterly!V37,)</f>
        <v>0.82599999999999996</v>
      </c>
      <c r="I37" s="502">
        <f>IFERROR(H37+IS_Quarterly!Y37,)</f>
        <v>1.173338</v>
      </c>
      <c r="J37" s="503">
        <f>IFERROR(I37+IS_Quarterly!AB37,)</f>
        <v>1.4660000000000002</v>
      </c>
      <c r="K37" s="856">
        <f>IFERROR(IS_Quarterly!AE37,)</f>
        <v>0.22900000000000001</v>
      </c>
      <c r="L37" s="502">
        <f>IFERROR(K37+IS_Quarterly!AH37,)</f>
        <v>0.49197599999999997</v>
      </c>
      <c r="M37" s="502">
        <f>IFERROR(L37+IS_Quarterly!AK37,)</f>
        <v>0.65879600000000005</v>
      </c>
      <c r="N37" s="503">
        <f>IFERROR(M37+IS_Quarterly!AN37,)</f>
        <v>0.79700000000000004</v>
      </c>
      <c r="O37" s="856">
        <f>IFERROR(IS_Quarterly!AQ37,)</f>
        <v>8.7656999999999999E-2</v>
      </c>
      <c r="P37" s="502">
        <f>IFERROR(O37+IS_Quarterly!AT37,)</f>
        <v>0.15234600000000001</v>
      </c>
      <c r="Q37" s="502">
        <f>IFERROR(P37+IS_Quarterly!AW37,)</f>
        <v>0.23499999999999999</v>
      </c>
      <c r="R37" s="503">
        <f>IFERROR(Q37+IS_Quarterly!AZ37,)</f>
        <v>0.46899999999999997</v>
      </c>
      <c r="S37" s="856">
        <f>IFERROR(IS_Quarterly!BC37,)</f>
        <v>0.36499999999999999</v>
      </c>
      <c r="T37" s="502">
        <f>IFERROR(S37+IS_Quarterly!BF37,)</f>
        <v>0.81699999999999995</v>
      </c>
      <c r="U37" s="502">
        <f>IFERROR(T37+IS_Quarterly!BI37,)</f>
        <v>0.97599999999999998</v>
      </c>
      <c r="V37" s="503">
        <f>IFERROR(U37+IS_Quarterly!BL37,)</f>
        <v>1.0649999999999999</v>
      </c>
      <c r="W37" s="856">
        <f>IFERROR(IS_Quarterly!BO37,)</f>
        <v>6.3700000000000007E-2</v>
      </c>
      <c r="X37" s="502">
        <f>IFERROR(W37+IS_Quarterly!BR37,)</f>
        <v>9.5700000000000007E-2</v>
      </c>
      <c r="Y37" s="502">
        <f>IFERROR(X37+IS_Quarterly!BU37,)</f>
        <v>0.37370000000000003</v>
      </c>
      <c r="Z37" s="503">
        <f>IFERROR(Y37+IS_Quarterly!BX37,)</f>
        <v>1.3557000000000001</v>
      </c>
    </row>
    <row r="38" spans="1:26">
      <c r="A38" s="853" t="s">
        <v>344</v>
      </c>
      <c r="B38" s="500" t="s">
        <v>36</v>
      </c>
      <c r="C38" s="856">
        <f>IFERROR(IS_Quarterly!G38,)</f>
        <v>0.1</v>
      </c>
      <c r="D38" s="502">
        <f>IFERROR(C38+IS_Quarterly!J38,)</f>
        <v>0.22</v>
      </c>
      <c r="E38" s="502">
        <f>IFERROR(D38+IS_Quarterly!M38,)</f>
        <v>0.33999999999999997</v>
      </c>
      <c r="F38" s="503">
        <f>IFERROR(E38+IS_Quarterly!P38,)</f>
        <v>0.42299999999999993</v>
      </c>
      <c r="G38" s="856">
        <f>IFERROR(IS_Quarterly!S38,)</f>
        <v>0.157</v>
      </c>
      <c r="H38" s="502">
        <f>IFERROR(G38+IS_Quarterly!V38,)</f>
        <v>0.58899999999999997</v>
      </c>
      <c r="I38" s="502">
        <f>IFERROR(H38+IS_Quarterly!Y38,)</f>
        <v>1.049712</v>
      </c>
      <c r="J38" s="503">
        <f>IFERROR(I38+IS_Quarterly!AB38,)</f>
        <v>1.294</v>
      </c>
      <c r="K38" s="856">
        <f>IFERROR(IS_Quarterly!AE38,)</f>
        <v>0.09</v>
      </c>
      <c r="L38" s="502">
        <f>IFERROR(K38+IS_Quarterly!AH38,)</f>
        <v>0.28803499999999999</v>
      </c>
      <c r="M38" s="502">
        <f>IFERROR(L38+IS_Quarterly!AK38,)</f>
        <v>0.44138699999999997</v>
      </c>
      <c r="N38" s="503">
        <f>IFERROR(M38+IS_Quarterly!AN38,)</f>
        <v>0.59099999999999997</v>
      </c>
      <c r="O38" s="856">
        <f>IFERROR(IS_Quarterly!AQ38,)</f>
        <v>0.13641800000000001</v>
      </c>
      <c r="P38" s="502">
        <f>IFERROR(O38+IS_Quarterly!AT38,)</f>
        <v>0.249582</v>
      </c>
      <c r="Q38" s="502">
        <f>IFERROR(P38+IS_Quarterly!AW38,)</f>
        <v>0.42599999999999999</v>
      </c>
      <c r="R38" s="503">
        <f>IFERROR(Q38+IS_Quarterly!AZ38,)</f>
        <v>0.67300000000000004</v>
      </c>
      <c r="S38" s="856">
        <f>IFERROR(IS_Quarterly!BC38,)</f>
        <v>0.21099999999999999</v>
      </c>
      <c r="T38" s="502">
        <f>IFERROR(S38+IS_Quarterly!BF38,)</f>
        <v>0.44899999999999995</v>
      </c>
      <c r="U38" s="502">
        <f>IFERROR(T38+IS_Quarterly!BI38,)</f>
        <v>0.72399999999999998</v>
      </c>
      <c r="V38" s="503">
        <f>IFERROR(U38+IS_Quarterly!BL38,)</f>
        <v>0.89</v>
      </c>
      <c r="W38" s="856">
        <f>IFERROR(IS_Quarterly!BO38,)</f>
        <v>0.2127</v>
      </c>
      <c r="X38" s="502">
        <f>IFERROR(W38+IS_Quarterly!BR38,)</f>
        <v>0.42069999999999996</v>
      </c>
      <c r="Y38" s="502">
        <f>IFERROR(X38+IS_Quarterly!BU38,)</f>
        <v>0.78169999999999995</v>
      </c>
      <c r="Z38" s="503">
        <f>IFERROR(Y38+IS_Quarterly!BX38,)</f>
        <v>1.0727</v>
      </c>
    </row>
    <row r="39" spans="1:26">
      <c r="A39" s="852" t="s">
        <v>348</v>
      </c>
      <c r="B39" s="491" t="s">
        <v>321</v>
      </c>
      <c r="C39" s="855" t="str">
        <f>IFERROR(IS_Quarterly!G39,)</f>
        <v>-</v>
      </c>
      <c r="D39" s="493" t="s">
        <v>30</v>
      </c>
      <c r="E39" s="493" t="s">
        <v>30</v>
      </c>
      <c r="F39" s="494" t="s">
        <v>30</v>
      </c>
      <c r="G39" s="855" t="str">
        <f>IFERROR(IS_Quarterly!S39,)</f>
        <v>-</v>
      </c>
      <c r="H39" s="493" t="s">
        <v>30</v>
      </c>
      <c r="I39" s="493" t="s">
        <v>30</v>
      </c>
      <c r="J39" s="494" t="s">
        <v>30</v>
      </c>
      <c r="K39" s="855" t="str">
        <f>IFERROR(IS_Quarterly!AE39,)</f>
        <v>-</v>
      </c>
      <c r="L39" s="493" t="s">
        <v>30</v>
      </c>
      <c r="M39" s="493" t="s">
        <v>30</v>
      </c>
      <c r="N39" s="494" t="s">
        <v>30</v>
      </c>
      <c r="O39" s="855" t="str">
        <f>IFERROR(IS_Quarterly!AQ39,)</f>
        <v>-</v>
      </c>
      <c r="P39" s="493" t="s">
        <v>30</v>
      </c>
      <c r="Q39" s="493" t="s">
        <v>30</v>
      </c>
      <c r="R39" s="494" t="s">
        <v>30</v>
      </c>
      <c r="S39" s="855">
        <f>IFERROR(IS_Quarterly!BC39,)</f>
        <v>0.51</v>
      </c>
      <c r="T39" s="493">
        <f>IFERROR(S39+IS_Quarterly!BF39,)</f>
        <v>1.111</v>
      </c>
      <c r="U39" s="493">
        <f>IFERROR(T39+IS_Quarterly!BI39,)</f>
        <v>1.6400000000000001</v>
      </c>
      <c r="V39" s="494">
        <f>IFERROR(U39+IS_Quarterly!BL39,)</f>
        <v>2.1510000000000002</v>
      </c>
      <c r="W39" s="855">
        <f>IFERROR(IS_Quarterly!BO39,)</f>
        <v>0.49099999999999999</v>
      </c>
      <c r="X39" s="493">
        <f>IFERROR(W39+IS_Quarterly!BR39,)</f>
        <v>0.88400000000000001</v>
      </c>
      <c r="Y39" s="493">
        <f>IFERROR(X39+IS_Quarterly!BU39,)</f>
        <v>1.286</v>
      </c>
      <c r="Z39" s="494">
        <f>IFERROR(Y39+IS_Quarterly!BX39,)</f>
        <v>1.5740000000000001</v>
      </c>
    </row>
    <row r="40" spans="1:26">
      <c r="A40" s="854" t="s">
        <v>349</v>
      </c>
      <c r="B40" s="512" t="s">
        <v>39</v>
      </c>
      <c r="C40" s="857">
        <f>IFERROR(IS_Quarterly!G40,)</f>
        <v>9.83</v>
      </c>
      <c r="D40" s="514">
        <f>IFERROR(C40+IS_Quarterly!J40,)</f>
        <v>21.29</v>
      </c>
      <c r="E40" s="514">
        <f>IFERROR(D40+IS_Quarterly!M40,)</f>
        <v>32.9</v>
      </c>
      <c r="F40" s="515">
        <f>IFERROR(E40+IS_Quarterly!P40,)</f>
        <v>47.481000000000002</v>
      </c>
      <c r="G40" s="857">
        <f>IFERROR(IS_Quarterly!S40,)</f>
        <v>16.190000000000001</v>
      </c>
      <c r="H40" s="514">
        <f>IFERROR(G40+IS_Quarterly!V40,)</f>
        <v>37.752000000000002</v>
      </c>
      <c r="I40" s="514">
        <f>IFERROR(H40+IS_Quarterly!Y40,)</f>
        <v>58.812957999999995</v>
      </c>
      <c r="J40" s="515">
        <f>IFERROR(I40+IS_Quarterly!AB40,)</f>
        <v>81.132999999999996</v>
      </c>
      <c r="K40" s="857">
        <f>IFERROR(IS_Quarterly!AE40,)</f>
        <v>21.425000000000001</v>
      </c>
      <c r="L40" s="514">
        <f>IFERROR(K40+IS_Quarterly!AH40,)</f>
        <v>36.019154999999998</v>
      </c>
      <c r="M40" s="514">
        <f>IFERROR(L40+IS_Quarterly!AK40,)</f>
        <v>55.584032999999998</v>
      </c>
      <c r="N40" s="515">
        <f>IFERROR(M40+IS_Quarterly!AN40,)</f>
        <v>76.460999999999999</v>
      </c>
      <c r="O40" s="857">
        <f>IFERROR(IS_Quarterly!AQ40,)</f>
        <v>21.320568000000002</v>
      </c>
      <c r="P40" s="514">
        <f>IFERROR(O40+IS_Quarterly!AT40,)</f>
        <v>50.808999999999997</v>
      </c>
      <c r="Q40" s="514">
        <f>IFERROR(P40+IS_Quarterly!AW40,)</f>
        <v>75.263328999999999</v>
      </c>
      <c r="R40" s="515">
        <f>IFERROR(Q40+IS_Quarterly!AZ40,)</f>
        <v>100.591658</v>
      </c>
      <c r="S40" s="857">
        <f>IFERROR(IS_Quarterly!BC40,)</f>
        <v>35.385999999999996</v>
      </c>
      <c r="T40" s="514">
        <f>IFERROR(S40+IS_Quarterly!BF40,)</f>
        <v>68.086999999999989</v>
      </c>
      <c r="U40" s="514">
        <f>IFERROR(T40+IS_Quarterly!BI40,)</f>
        <v>101.35</v>
      </c>
      <c r="V40" s="515">
        <f>IFERROR(U40+IS_Quarterly!BL40,)</f>
        <v>141.809</v>
      </c>
      <c r="W40" s="857">
        <f>IFERROR(IS_Quarterly!BO40,)</f>
        <v>38.972799999999999</v>
      </c>
      <c r="X40" s="514">
        <f>IFERROR(W40+IS_Quarterly!BR40,)</f>
        <v>84.867800000000003</v>
      </c>
      <c r="Y40" s="514">
        <f>IFERROR(X40+IS_Quarterly!BU40,)</f>
        <v>133.11279999999999</v>
      </c>
      <c r="Z40" s="515">
        <f>IFERROR(Y40+IS_Quarterly!BX40,)</f>
        <v>180.11579999999998</v>
      </c>
    </row>
    <row r="41" spans="1:26">
      <c r="A41" s="853" t="s">
        <v>343</v>
      </c>
      <c r="B41" s="500" t="s">
        <v>420</v>
      </c>
      <c r="C41" s="856">
        <f>IFERROR(IS_Quarterly!G41,)</f>
        <v>6.23</v>
      </c>
      <c r="D41" s="502">
        <f>IFERROR(C41+IS_Quarterly!J41,)</f>
        <v>13.760000000000002</v>
      </c>
      <c r="E41" s="502">
        <f>IFERROR(D41+IS_Quarterly!M41,)</f>
        <v>20.14</v>
      </c>
      <c r="F41" s="503">
        <f>IFERROR(E41+IS_Quarterly!P41,)</f>
        <v>27.541</v>
      </c>
      <c r="G41" s="856">
        <f>IFERROR(IS_Quarterly!S41,)</f>
        <v>8.5350000000000001</v>
      </c>
      <c r="H41" s="502">
        <f>IFERROR(G41+IS_Quarterly!V41,)</f>
        <v>19.081</v>
      </c>
      <c r="I41" s="502">
        <f>IFERROR(H41+IS_Quarterly!Y41,)</f>
        <v>30.136856000000002</v>
      </c>
      <c r="J41" s="503">
        <f>IFERROR(I41+IS_Quarterly!AB41,)</f>
        <v>41.17</v>
      </c>
      <c r="K41" s="856">
        <f>IFERROR(IS_Quarterly!AE41,)</f>
        <v>12.631</v>
      </c>
      <c r="L41" s="502">
        <f>IFERROR(K41+IS_Quarterly!AH41,)</f>
        <v>18.019863999999998</v>
      </c>
      <c r="M41" s="502">
        <f>IFERROR(L41+IS_Quarterly!AK41,)</f>
        <v>29.140028999999998</v>
      </c>
      <c r="N41" s="503">
        <f>IFERROR(M41+IS_Quarterly!AN41,)</f>
        <v>41.9</v>
      </c>
      <c r="O41" s="856">
        <f>IFERROR(IS_Quarterly!AQ41,)</f>
        <v>13.63148</v>
      </c>
      <c r="P41" s="502">
        <f>IFERROR(O41+IS_Quarterly!AT41,)</f>
        <v>33.946677000000001</v>
      </c>
      <c r="Q41" s="502">
        <f>IFERROR(P41+IS_Quarterly!AW41,)</f>
        <v>51.516999999999996</v>
      </c>
      <c r="R41" s="503">
        <f>IFERROR(Q41+IS_Quarterly!AZ41,)</f>
        <v>70.179000000000002</v>
      </c>
      <c r="S41" s="856">
        <f>IFERROR(IS_Quarterly!BC41,)</f>
        <v>19.264999999999997</v>
      </c>
      <c r="T41" s="502">
        <f>IFERROR(S41+IS_Quarterly!BF41,)</f>
        <v>38.716999999999999</v>
      </c>
      <c r="U41" s="502">
        <f>IFERROR(T41+IS_Quarterly!BI41,)</f>
        <v>61.576000000000001</v>
      </c>
      <c r="V41" s="503">
        <f>IFERROR(U41+IS_Quarterly!BL41,)</f>
        <v>87.429000000000002</v>
      </c>
      <c r="W41" s="856">
        <f>IFERROR(IS_Quarterly!BO41,)</f>
        <v>24.043099999999999</v>
      </c>
      <c r="X41" s="502">
        <f>IFERROR(W41+IS_Quarterly!BR41,)</f>
        <v>55.293100000000003</v>
      </c>
      <c r="Y41" s="502">
        <f>IFERROR(X41+IS_Quarterly!BU41,)</f>
        <v>86.328100000000006</v>
      </c>
      <c r="Z41" s="503">
        <f>IFERROR(Y41+IS_Quarterly!BX41,)</f>
        <v>117.0581</v>
      </c>
    </row>
    <row r="42" spans="1:26" ht="15" thickBot="1">
      <c r="A42" s="853" t="s">
        <v>344</v>
      </c>
      <c r="B42" s="500" t="s">
        <v>422</v>
      </c>
      <c r="C42" s="858">
        <f>IFERROR(IS_Quarterly!G42,)</f>
        <v>3.6</v>
      </c>
      <c r="D42" s="522">
        <f>IFERROR(C42+IS_Quarterly!J42,)</f>
        <v>7.53</v>
      </c>
      <c r="E42" s="522">
        <f>IFERROR(D42+IS_Quarterly!M42,)</f>
        <v>12.760000000000002</v>
      </c>
      <c r="F42" s="523">
        <f>IFERROR(E42+IS_Quarterly!P42,)</f>
        <v>19.940000000000001</v>
      </c>
      <c r="G42" s="858">
        <f>IFERROR(IS_Quarterly!S42,)</f>
        <v>7.6550000000000002</v>
      </c>
      <c r="H42" s="522">
        <f>IFERROR(G42+IS_Quarterly!V42,)</f>
        <v>18.671000000000003</v>
      </c>
      <c r="I42" s="522">
        <f>IFERROR(H42+IS_Quarterly!Y42,)</f>
        <v>28.621193000000005</v>
      </c>
      <c r="J42" s="523">
        <f>IFERROR(I42+IS_Quarterly!AB42,)</f>
        <v>39.908090999999999</v>
      </c>
      <c r="K42" s="858">
        <f>IFERROR(IS_Quarterly!AE42,)</f>
        <v>8.7940000000000005</v>
      </c>
      <c r="L42" s="522">
        <f>IFERROR(K42+IS_Quarterly!AH42,)</f>
        <v>17.999290999999999</v>
      </c>
      <c r="M42" s="522">
        <f>IFERROR(L42+IS_Quarterly!AK42,)</f>
        <v>26.444004</v>
      </c>
      <c r="N42" s="523">
        <f>IFERROR(M42+IS_Quarterly!AN42,)</f>
        <v>34.561</v>
      </c>
      <c r="O42" s="858">
        <f>IFERROR(IS_Quarterly!AQ42,)</f>
        <v>7.6890879999999999</v>
      </c>
      <c r="P42" s="522">
        <f>IFERROR(O42+IS_Quarterly!AT42,)</f>
        <v>16.863664999999997</v>
      </c>
      <c r="Q42" s="522">
        <f>IFERROR(P42+IS_Quarterly!AW42,)</f>
        <v>23.747670999999997</v>
      </c>
      <c r="R42" s="523">
        <f>IFERROR(Q42+IS_Quarterly!AZ42,)</f>
        <v>30.413999999999994</v>
      </c>
      <c r="S42" s="858">
        <f>IFERROR(IS_Quarterly!BC42,)</f>
        <v>16.121000000000002</v>
      </c>
      <c r="T42" s="522">
        <f>IFERROR(S42+IS_Quarterly!BF42,)</f>
        <v>29.360000000000003</v>
      </c>
      <c r="U42" s="522">
        <f>IFERROR(T42+IS_Quarterly!BI42,)</f>
        <v>39.764000000000003</v>
      </c>
      <c r="V42" s="523">
        <f>IFERROR(U42+IS_Quarterly!BL42,)</f>
        <v>54.370000000000005</v>
      </c>
      <c r="W42" s="858">
        <f>IFERROR(IS_Quarterly!BO42,)</f>
        <v>14.9297</v>
      </c>
      <c r="X42" s="522">
        <f>IFERROR(W42+IS_Quarterly!BR42,)</f>
        <v>29.5747</v>
      </c>
      <c r="Y42" s="522">
        <f>IFERROR(X42+IS_Quarterly!BU42,)</f>
        <v>46.784700000000001</v>
      </c>
      <c r="Z42" s="523">
        <f>IFERROR(Y42+IS_Quarterly!BX42,)</f>
        <v>63.057699999999997</v>
      </c>
    </row>
    <row r="43" spans="1:26" ht="15" thickBot="1">
      <c r="A43" s="530" t="s">
        <v>350</v>
      </c>
      <c r="B43" s="530" t="s">
        <v>40</v>
      </c>
      <c r="C43" s="531">
        <f>IFERROR(IS_Quarterly!G43,)</f>
        <v>0.63100000000000001</v>
      </c>
      <c r="D43" s="532">
        <f>IFERROR(C43+IS_Quarterly!J43,)</f>
        <v>1.5880000000000001</v>
      </c>
      <c r="E43" s="532">
        <f>IFERROR(D43+IS_Quarterly!M43,)</f>
        <v>2.6840000000000002</v>
      </c>
      <c r="F43" s="533">
        <f>IFERROR(E43+IS_Quarterly!P43,)</f>
        <v>4.1630000000000003</v>
      </c>
      <c r="G43" s="531">
        <f>IFERROR(IS_Quarterly!S43,)</f>
        <v>1.2030000000000001</v>
      </c>
      <c r="H43" s="532">
        <f>IFERROR(G43+IS_Quarterly!V43,)</f>
        <v>3.5140000000000002</v>
      </c>
      <c r="I43" s="532">
        <f>IFERROR(H43+IS_Quarterly!Y43,)</f>
        <v>6.8879999999999999</v>
      </c>
      <c r="J43" s="533">
        <f>IFERROR(I43+IS_Quarterly!AB43,)</f>
        <v>9.343</v>
      </c>
      <c r="K43" s="531">
        <f>IFERROR(IS_Quarterly!AE43,)</f>
        <v>3.2469999999999999</v>
      </c>
      <c r="L43" s="532">
        <f>IFERROR(K43+IS_Quarterly!AH43,)</f>
        <v>3.621</v>
      </c>
      <c r="M43" s="532">
        <f>IFERROR(L43+IS_Quarterly!AK43,)</f>
        <v>6.0210000000000008</v>
      </c>
      <c r="N43" s="533">
        <f>IFERROR(M43+IS_Quarterly!AN43,)</f>
        <v>9.2149999999999999</v>
      </c>
      <c r="O43" s="531">
        <f>IFERROR(IS_Quarterly!AQ43,)</f>
        <v>2.137</v>
      </c>
      <c r="P43" s="532">
        <f>IFERROR(O43+IS_Quarterly!AT43,)</f>
        <v>4.7370000000000001</v>
      </c>
      <c r="Q43" s="532">
        <f>IFERROR(P43+IS_Quarterly!AW43,)</f>
        <v>9.3369999999999997</v>
      </c>
      <c r="R43" s="533">
        <f>IFERROR(Q43+IS_Quarterly!AZ43,)</f>
        <v>13.621</v>
      </c>
      <c r="S43" s="531">
        <f>IFERROR(IS_Quarterly!BC43,)</f>
        <v>5.0670000000000002</v>
      </c>
      <c r="T43" s="532">
        <f>IFERROR(S43+IS_Quarterly!BF43,)</f>
        <v>9.0670000000000002</v>
      </c>
      <c r="U43" s="532">
        <f>IFERROR(T43+IS_Quarterly!BI43,)</f>
        <v>16.766999999999999</v>
      </c>
      <c r="V43" s="533">
        <f>IFERROR(U43+IS_Quarterly!BL43,)</f>
        <v>26.667000000000002</v>
      </c>
      <c r="W43" s="531">
        <f>IFERROR(IS_Quarterly!BO43,)</f>
        <v>9.1059999999999999</v>
      </c>
      <c r="X43" s="532">
        <f>IFERROR(W43+IS_Quarterly!BR43,)</f>
        <v>22.597999999999999</v>
      </c>
      <c r="Y43" s="532">
        <f>IFERROR(X43+IS_Quarterly!BU43,)</f>
        <v>36.291865999999999</v>
      </c>
      <c r="Z43" s="533">
        <f>IFERROR(Y43+IS_Quarterly!BX43,)</f>
        <v>45.701865999999995</v>
      </c>
    </row>
    <row r="44" spans="1:26">
      <c r="A44" s="540"/>
      <c r="B44" s="540"/>
      <c r="C44" s="541"/>
      <c r="D44" s="541"/>
      <c r="E44" s="541"/>
      <c r="F44" s="541"/>
      <c r="G44" s="541"/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541"/>
      <c r="S44" s="541"/>
      <c r="T44" s="541"/>
      <c r="U44" s="541"/>
      <c r="V44" s="541"/>
      <c r="W44" s="541"/>
      <c r="X44" s="541"/>
      <c r="Y44" s="541"/>
      <c r="Z44" s="541"/>
    </row>
    <row r="45" spans="1:26">
      <c r="A45" s="540"/>
      <c r="B45" s="540"/>
      <c r="C45" s="541"/>
      <c r="D45" s="541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</row>
    <row r="46" spans="1:26" ht="15" thickBot="1">
      <c r="A46" s="371" t="s">
        <v>341</v>
      </c>
      <c r="B46" s="371"/>
    </row>
    <row r="47" spans="1:26">
      <c r="A47" s="649" t="s">
        <v>351</v>
      </c>
      <c r="B47" s="379"/>
      <c r="C47" s="381" t="str">
        <f>C3</f>
        <v>1Q18</v>
      </c>
      <c r="D47" s="380" t="str">
        <f t="shared" ref="D47:F47" si="7">D3</f>
        <v>2Q18 YTD</v>
      </c>
      <c r="E47" s="380" t="str">
        <f t="shared" si="7"/>
        <v>3Q18 YTD</v>
      </c>
      <c r="F47" s="380" t="str">
        <f t="shared" si="7"/>
        <v>4Q18 YTD</v>
      </c>
      <c r="G47" s="381" t="str">
        <f>G3</f>
        <v>1Q19</v>
      </c>
      <c r="H47" s="380" t="str">
        <f t="shared" ref="H47:J47" si="8">H3</f>
        <v>2Q19 YTD</v>
      </c>
      <c r="I47" s="380" t="str">
        <f t="shared" si="8"/>
        <v>3Q19 YTD</v>
      </c>
      <c r="J47" s="380" t="str">
        <f t="shared" si="8"/>
        <v>4Q19 YTD</v>
      </c>
      <c r="K47" s="381" t="str">
        <f>K3</f>
        <v>1Q20</v>
      </c>
      <c r="L47" s="380" t="str">
        <f t="shared" ref="L47:N47" si="9">L3</f>
        <v>2Q20 YTD</v>
      </c>
      <c r="M47" s="380" t="str">
        <f t="shared" si="9"/>
        <v>3Q20 YTD</v>
      </c>
      <c r="N47" s="380" t="str">
        <f t="shared" si="9"/>
        <v>4Q20 YTD</v>
      </c>
      <c r="O47" s="381" t="str">
        <f>O3</f>
        <v>1Q21</v>
      </c>
      <c r="P47" s="380" t="str">
        <f t="shared" ref="P47:R47" si="10">P3</f>
        <v>2Q21 YTD</v>
      </c>
      <c r="Q47" s="380" t="str">
        <f t="shared" si="10"/>
        <v>3Q21 YTD</v>
      </c>
      <c r="R47" s="380" t="str">
        <f t="shared" si="10"/>
        <v>4Q21 YTD</v>
      </c>
      <c r="S47" s="381" t="str">
        <f>S3</f>
        <v>1Q22</v>
      </c>
      <c r="T47" s="380" t="str">
        <f t="shared" ref="T47:V47" si="11">T3</f>
        <v>2Q22 YTD</v>
      </c>
      <c r="U47" s="380" t="str">
        <f t="shared" si="11"/>
        <v>3Q22 YTD</v>
      </c>
      <c r="V47" s="380" t="str">
        <f t="shared" si="11"/>
        <v>4Q22 YTD</v>
      </c>
      <c r="W47" s="381" t="str">
        <f>W3</f>
        <v>1Q23</v>
      </c>
      <c r="X47" s="380" t="str">
        <f t="shared" ref="X47:Z47" si="12">X3</f>
        <v>2Q23 YTD</v>
      </c>
      <c r="Y47" s="380" t="str">
        <f t="shared" si="12"/>
        <v>3Q23 YTD</v>
      </c>
      <c r="Z47" s="380" t="str">
        <f t="shared" si="12"/>
        <v>4Q23 YTD</v>
      </c>
    </row>
    <row r="48" spans="1:26">
      <c r="A48" s="852" t="s">
        <v>342</v>
      </c>
      <c r="B48" s="491" t="s">
        <v>423</v>
      </c>
      <c r="C48" s="860">
        <f t="shared" ref="C48:F63" si="13">IFERROR(C27/C$40,"")</f>
        <v>0.55645981688708035</v>
      </c>
      <c r="D48" s="546">
        <f t="shared" si="13"/>
        <v>0.55190230155002351</v>
      </c>
      <c r="E48" s="546">
        <f t="shared" si="13"/>
        <v>0.52613981762917927</v>
      </c>
      <c r="F48" s="547">
        <f t="shared" si="13"/>
        <v>0.52789536867378528</v>
      </c>
      <c r="G48" s="860">
        <f t="shared" ref="G48:J48" si="14">IFERROR(G27/G$40,"")</f>
        <v>0.43360098826436066</v>
      </c>
      <c r="H48" s="546">
        <f t="shared" si="14"/>
        <v>0.46116762025852931</v>
      </c>
      <c r="I48" s="546">
        <f t="shared" si="14"/>
        <v>0.45054021938498662</v>
      </c>
      <c r="J48" s="547">
        <f t="shared" si="14"/>
        <v>0.45335436875254209</v>
      </c>
      <c r="K48" s="860">
        <f t="shared" ref="K48:N48" si="15">IFERROR(K27/K$40,"")</f>
        <v>0.42945157526254379</v>
      </c>
      <c r="L48" s="546">
        <f t="shared" si="15"/>
        <v>0.41676785588112769</v>
      </c>
      <c r="M48" s="546">
        <f t="shared" si="15"/>
        <v>0.41725324249141843</v>
      </c>
      <c r="N48" s="547">
        <f t="shared" si="15"/>
        <v>0.43075554858032211</v>
      </c>
      <c r="O48" s="860">
        <f t="shared" ref="O48:Z48" si="16">IFERROR(O27/O$40,"")</f>
        <v>0.43185594304992247</v>
      </c>
      <c r="P48" s="546">
        <f t="shared" si="16"/>
        <v>0.51164163829242848</v>
      </c>
      <c r="Q48" s="546">
        <f t="shared" si="16"/>
        <v>0.48786549157292791</v>
      </c>
      <c r="R48" s="547">
        <f t="shared" si="16"/>
        <v>0.46613915042537624</v>
      </c>
      <c r="S48" s="860">
        <f t="shared" si="16"/>
        <v>0.57932515684168884</v>
      </c>
      <c r="T48" s="546">
        <f t="shared" si="16"/>
        <v>0.55223464097404806</v>
      </c>
      <c r="U48" s="546">
        <f t="shared" si="16"/>
        <v>0.52392698569314267</v>
      </c>
      <c r="V48" s="547">
        <f t="shared" si="16"/>
        <v>0.52283000373742139</v>
      </c>
      <c r="W48" s="860">
        <f t="shared" si="16"/>
        <v>0.47087969045077599</v>
      </c>
      <c r="X48" s="546">
        <f t="shared" si="16"/>
        <v>0.47495634386657837</v>
      </c>
      <c r="Y48" s="546">
        <f t="shared" si="16"/>
        <v>0.49682299523411722</v>
      </c>
      <c r="Z48" s="547">
        <f t="shared" si="16"/>
        <v>0.49955362050414237</v>
      </c>
    </row>
    <row r="49" spans="1:26">
      <c r="A49" s="853" t="s">
        <v>343</v>
      </c>
      <c r="B49" s="500" t="s">
        <v>418</v>
      </c>
      <c r="C49" s="861">
        <f t="shared" si="13"/>
        <v>0.35300101729399797</v>
      </c>
      <c r="D49" s="551">
        <f t="shared" si="13"/>
        <v>0.36308125880695163</v>
      </c>
      <c r="E49" s="551">
        <f t="shared" si="13"/>
        <v>0.32462006079027356</v>
      </c>
      <c r="F49" s="552">
        <f t="shared" si="13"/>
        <v>0.31210378888397461</v>
      </c>
      <c r="G49" s="861">
        <f t="shared" ref="G49:J49" si="17">IFERROR(G28/G$40,"")</f>
        <v>0.23792464484249534</v>
      </c>
      <c r="H49" s="551">
        <f t="shared" si="17"/>
        <v>0.23264992583174399</v>
      </c>
      <c r="I49" s="551">
        <f t="shared" si="17"/>
        <v>0.23440502686499806</v>
      </c>
      <c r="J49" s="552">
        <f t="shared" si="17"/>
        <v>0.24219491452306705</v>
      </c>
      <c r="K49" s="861">
        <f t="shared" ref="K49:N49" si="18">IFERROR(K28/K$40,"")</f>
        <v>0.26277712952158694</v>
      </c>
      <c r="L49" s="551">
        <f t="shared" si="18"/>
        <v>0.22745544696981371</v>
      </c>
      <c r="M49" s="551">
        <f t="shared" si="18"/>
        <v>0.246845042712176</v>
      </c>
      <c r="N49" s="552">
        <f t="shared" si="18"/>
        <v>0.26888217522658614</v>
      </c>
      <c r="O49" s="861">
        <f t="shared" ref="O49:Z49" si="19">IFERROR(O28/O$40,"")</f>
        <v>0.2951972011252233</v>
      </c>
      <c r="P49" s="551">
        <f t="shared" si="19"/>
        <v>0.38061404475585037</v>
      </c>
      <c r="Q49" s="551">
        <f t="shared" si="19"/>
        <v>0.3716550991253656</v>
      </c>
      <c r="R49" s="552">
        <f t="shared" si="19"/>
        <v>0.36347944478656474</v>
      </c>
      <c r="S49" s="861">
        <f t="shared" si="19"/>
        <v>0.24585994461086305</v>
      </c>
      <c r="T49" s="551">
        <f t="shared" si="19"/>
        <v>0.26583635642633696</v>
      </c>
      <c r="U49" s="551">
        <f t="shared" si="19"/>
        <v>0.29205722742969908</v>
      </c>
      <c r="V49" s="552">
        <f t="shared" si="19"/>
        <v>0.31239202025259327</v>
      </c>
      <c r="W49" s="861">
        <f t="shared" si="19"/>
        <v>0.31969732736677892</v>
      </c>
      <c r="X49" s="551">
        <f t="shared" si="19"/>
        <v>0.33894480592168058</v>
      </c>
      <c r="Y49" s="551">
        <f t="shared" si="19"/>
        <v>0.3496696035242291</v>
      </c>
      <c r="Z49" s="552">
        <f t="shared" si="19"/>
        <v>0.35063831157510894</v>
      </c>
    </row>
    <row r="50" spans="1:26">
      <c r="A50" s="853" t="s">
        <v>344</v>
      </c>
      <c r="B50" s="500" t="s">
        <v>157</v>
      </c>
      <c r="C50" s="861">
        <f t="shared" si="13"/>
        <v>0.20345879959308241</v>
      </c>
      <c r="D50" s="551">
        <f t="shared" si="13"/>
        <v>0.18882104274307185</v>
      </c>
      <c r="E50" s="551">
        <f t="shared" si="13"/>
        <v>0.20151975683890574</v>
      </c>
      <c r="F50" s="552">
        <f t="shared" si="13"/>
        <v>0.21579157978981067</v>
      </c>
      <c r="G50" s="861">
        <f t="shared" ref="G50:J50" si="20">IFERROR(G29/G$40,"")</f>
        <v>0.19567634342186535</v>
      </c>
      <c r="H50" s="551">
        <f t="shared" si="20"/>
        <v>0.22851769442678535</v>
      </c>
      <c r="I50" s="551">
        <f t="shared" si="20"/>
        <v>0.21613519251998858</v>
      </c>
      <c r="J50" s="552">
        <f t="shared" si="20"/>
        <v>0.2111717796704177</v>
      </c>
      <c r="K50" s="861">
        <f t="shared" ref="K50:N50" si="21">IFERROR(K29/K$40,"")</f>
        <v>0.16667444574095683</v>
      </c>
      <c r="L50" s="551">
        <f t="shared" si="21"/>
        <v>0.18931240891131401</v>
      </c>
      <c r="M50" s="551">
        <f t="shared" si="21"/>
        <v>0.17040819977924238</v>
      </c>
      <c r="N50" s="552">
        <f t="shared" si="21"/>
        <v>0.16187337335373592</v>
      </c>
      <c r="O50" s="861">
        <f t="shared" ref="O50:Z50" si="22">IFERROR(O29/O$40,"")</f>
        <v>0.13665874192469918</v>
      </c>
      <c r="P50" s="551">
        <f t="shared" si="22"/>
        <v>0.13103330118679762</v>
      </c>
      <c r="Q50" s="551">
        <f t="shared" si="22"/>
        <v>0.11621424558565566</v>
      </c>
      <c r="R50" s="552">
        <f t="shared" si="22"/>
        <v>0.10266258858164959</v>
      </c>
      <c r="S50" s="861">
        <f t="shared" si="22"/>
        <v>0.33346521223082581</v>
      </c>
      <c r="T50" s="551">
        <f t="shared" si="22"/>
        <v>0.28786699369923779</v>
      </c>
      <c r="U50" s="551">
        <f t="shared" si="22"/>
        <v>0.23285643808584117</v>
      </c>
      <c r="V50" s="552">
        <f t="shared" si="22"/>
        <v>0.21114315734544356</v>
      </c>
      <c r="W50" s="861">
        <f t="shared" si="22"/>
        <v>0.15118236308399705</v>
      </c>
      <c r="X50" s="551">
        <f t="shared" si="22"/>
        <v>0.13601153794489781</v>
      </c>
      <c r="Y50" s="551">
        <f t="shared" si="22"/>
        <v>0.14715339170988817</v>
      </c>
      <c r="Z50" s="552">
        <f t="shared" si="22"/>
        <v>0.14891530892903346</v>
      </c>
    </row>
    <row r="51" spans="1:26">
      <c r="A51" s="852" t="s">
        <v>345</v>
      </c>
      <c r="B51" s="491" t="s">
        <v>424</v>
      </c>
      <c r="C51" s="860">
        <f t="shared" si="13"/>
        <v>0.10172939979654121</v>
      </c>
      <c r="D51" s="546">
        <f t="shared" si="13"/>
        <v>0.10192578675434476</v>
      </c>
      <c r="E51" s="546">
        <f t="shared" si="13"/>
        <v>0.11033434650455927</v>
      </c>
      <c r="F51" s="547">
        <f t="shared" si="13"/>
        <v>0.11305574861523557</v>
      </c>
      <c r="G51" s="860">
        <f t="shared" ref="G51:J51" si="23">IFERROR(G30/G$40,"")</f>
        <v>0.12359481161210623</v>
      </c>
      <c r="H51" s="546">
        <f t="shared" si="23"/>
        <v>0.1041004450095359</v>
      </c>
      <c r="I51" s="546">
        <f t="shared" si="23"/>
        <v>8.6047448931237225E-2</v>
      </c>
      <c r="J51" s="547">
        <f t="shared" si="23"/>
        <v>8.1163028607348434E-2</v>
      </c>
      <c r="K51" s="860">
        <f t="shared" ref="K51:N51" si="24">IFERROR(K30/K$40,"")</f>
        <v>6.6044340723453915E-2</v>
      </c>
      <c r="L51" s="546">
        <f t="shared" si="24"/>
        <v>5.9857845082706695E-2</v>
      </c>
      <c r="M51" s="546">
        <f t="shared" si="24"/>
        <v>5.9977637822717908E-2</v>
      </c>
      <c r="N51" s="547">
        <f t="shared" si="24"/>
        <v>5.7414891251749263E-2</v>
      </c>
      <c r="O51" s="860">
        <f t="shared" ref="O51:Z51" si="25">IFERROR(O30/O$40,"")</f>
        <v>8.3869669888719661E-2</v>
      </c>
      <c r="P51" s="546">
        <f t="shared" si="25"/>
        <v>6.4575173689700643E-2</v>
      </c>
      <c r="Q51" s="546">
        <f t="shared" si="25"/>
        <v>6.9435342143848028E-2</v>
      </c>
      <c r="R51" s="547">
        <f t="shared" si="25"/>
        <v>7.2003336499334769E-2</v>
      </c>
      <c r="S51" s="860">
        <f t="shared" si="25"/>
        <v>5.6519527496750134E-2</v>
      </c>
      <c r="T51" s="546">
        <f t="shared" si="25"/>
        <v>6.3154493515649099E-2</v>
      </c>
      <c r="U51" s="546">
        <f t="shared" si="25"/>
        <v>5.7227429699062658E-2</v>
      </c>
      <c r="V51" s="547">
        <f t="shared" si="25"/>
        <v>5.5306785888060706E-2</v>
      </c>
      <c r="W51" s="860">
        <f t="shared" si="25"/>
        <v>2.9967053945315705E-2</v>
      </c>
      <c r="X51" s="546">
        <f t="shared" si="25"/>
        <v>3.1813007995965488E-2</v>
      </c>
      <c r="Y51" s="546">
        <f t="shared" si="25"/>
        <v>2.6901244658665432E-2</v>
      </c>
      <c r="Z51" s="547">
        <f t="shared" si="25"/>
        <v>2.8275698189720169E-2</v>
      </c>
    </row>
    <row r="52" spans="1:26">
      <c r="A52" s="853" t="s">
        <v>343</v>
      </c>
      <c r="B52" s="500" t="s">
        <v>418</v>
      </c>
      <c r="C52" s="861">
        <f t="shared" si="13"/>
        <v>6.4089521871820959E-2</v>
      </c>
      <c r="D52" s="551">
        <f t="shared" si="13"/>
        <v>6.528886801315173E-2</v>
      </c>
      <c r="E52" s="551">
        <f t="shared" si="13"/>
        <v>7.598784194528875E-2</v>
      </c>
      <c r="F52" s="552">
        <f t="shared" si="13"/>
        <v>8.2896316421305363E-2</v>
      </c>
      <c r="G52" s="861">
        <f t="shared" ref="G52:J52" si="26">IFERROR(G31/G$40,"")</f>
        <v>0.10500308832612723</v>
      </c>
      <c r="H52" s="551">
        <f t="shared" si="26"/>
        <v>8.6247086247086241E-2</v>
      </c>
      <c r="I52" s="551">
        <f t="shared" si="26"/>
        <v>7.0253157475942629E-2</v>
      </c>
      <c r="J52" s="552">
        <f t="shared" si="26"/>
        <v>6.6705286381620307E-2</v>
      </c>
      <c r="K52" s="861">
        <f t="shared" ref="K52:N52" si="27">IFERROR(K31/K$40,"")</f>
        <v>6.0303383897316216E-2</v>
      </c>
      <c r="L52" s="551">
        <f t="shared" si="27"/>
        <v>4.7051520225835392E-2</v>
      </c>
      <c r="M52" s="551">
        <f t="shared" si="27"/>
        <v>4.6493711602394884E-2</v>
      </c>
      <c r="N52" s="552">
        <f t="shared" si="27"/>
        <v>4.6533526896064659E-2</v>
      </c>
      <c r="O52" s="861">
        <f t="shared" ref="O52:Z52" si="28">IFERROR(O31/O$40,"")</f>
        <v>7.5763975894075616E-2</v>
      </c>
      <c r="P52" s="551">
        <f t="shared" si="28"/>
        <v>5.4411836485661988E-2</v>
      </c>
      <c r="Q52" s="551">
        <f t="shared" si="28"/>
        <v>6.0680281628254847E-2</v>
      </c>
      <c r="R52" s="552">
        <f t="shared" si="28"/>
        <v>6.3832330907598725E-2</v>
      </c>
      <c r="S52" s="861">
        <f t="shared" si="28"/>
        <v>5.3693551121912625E-2</v>
      </c>
      <c r="T52" s="551">
        <f t="shared" si="28"/>
        <v>5.8748366061068938E-2</v>
      </c>
      <c r="U52" s="551">
        <f t="shared" si="28"/>
        <v>5.3280710409472132E-2</v>
      </c>
      <c r="V52" s="552">
        <f t="shared" si="28"/>
        <v>5.1964261788744019E-2</v>
      </c>
      <c r="W52" s="861">
        <f t="shared" si="28"/>
        <v>2.6734029887511293E-2</v>
      </c>
      <c r="X52" s="551">
        <f t="shared" si="28"/>
        <v>2.8855466973339711E-2</v>
      </c>
      <c r="Y52" s="551">
        <f t="shared" si="28"/>
        <v>2.453483060982866E-2</v>
      </c>
      <c r="Z52" s="552">
        <f t="shared" si="28"/>
        <v>2.6476855445219136E-2</v>
      </c>
    </row>
    <row r="53" spans="1:26">
      <c r="A53" s="853" t="s">
        <v>344</v>
      </c>
      <c r="B53" s="500" t="s">
        <v>157</v>
      </c>
      <c r="C53" s="861">
        <f t="shared" si="13"/>
        <v>3.763987792472024E-2</v>
      </c>
      <c r="D53" s="551">
        <f t="shared" si="13"/>
        <v>3.7106622827618604E-2</v>
      </c>
      <c r="E53" s="551">
        <f t="shared" si="13"/>
        <v>3.4650455927051675E-2</v>
      </c>
      <c r="F53" s="552">
        <f t="shared" si="13"/>
        <v>3.0159432193930202E-2</v>
      </c>
      <c r="G53" s="861">
        <f t="shared" ref="G53:J53" si="29">IFERROR(G32/G$40,"")</f>
        <v>1.8591723285978998E-2</v>
      </c>
      <c r="H53" s="551">
        <f t="shared" si="29"/>
        <v>1.7853358762449673E-2</v>
      </c>
      <c r="I53" s="551">
        <f t="shared" si="29"/>
        <v>1.4860670670568893E-2</v>
      </c>
      <c r="J53" s="552">
        <f t="shared" si="29"/>
        <v>1.4470067666670777E-2</v>
      </c>
      <c r="K53" s="861">
        <f t="shared" ref="K53:N53" si="30">IFERROR(K32/K$40,"")</f>
        <v>5.7409568261376897E-3</v>
      </c>
      <c r="L53" s="551">
        <f t="shared" si="30"/>
        <v>1.2806324856871295E-2</v>
      </c>
      <c r="M53" s="551">
        <f t="shared" si="30"/>
        <v>1.348392622032302E-2</v>
      </c>
      <c r="N53" s="552">
        <f t="shared" si="30"/>
        <v>1.0881364355684597E-2</v>
      </c>
      <c r="O53" s="861">
        <f t="shared" ref="O53:Z53" si="31">IFERROR(O32/O$40,"")</f>
        <v>8.1056939946440448E-3</v>
      </c>
      <c r="P53" s="551">
        <f t="shared" si="31"/>
        <v>1.016461650494991E-2</v>
      </c>
      <c r="Q53" s="551">
        <f t="shared" si="31"/>
        <v>8.7559241499934187E-3</v>
      </c>
      <c r="R53" s="552">
        <f t="shared" si="31"/>
        <v>8.17165176857906E-3</v>
      </c>
      <c r="S53" s="861">
        <f t="shared" si="31"/>
        <v>2.825976374837507E-3</v>
      </c>
      <c r="T53" s="551">
        <f t="shared" si="31"/>
        <v>4.4061274545801705E-3</v>
      </c>
      <c r="U53" s="551">
        <f t="shared" si="31"/>
        <v>3.9467192895905282E-3</v>
      </c>
      <c r="V53" s="552">
        <f t="shared" si="31"/>
        <v>3.3425240993166872E-3</v>
      </c>
      <c r="W53" s="861">
        <f t="shared" si="31"/>
        <v>3.2330240578044176E-3</v>
      </c>
      <c r="X53" s="551">
        <f t="shared" si="31"/>
        <v>2.9575410226257777E-3</v>
      </c>
      <c r="Y53" s="551">
        <f t="shared" si="31"/>
        <v>2.366414048836776E-3</v>
      </c>
      <c r="Z53" s="552">
        <f t="shared" si="31"/>
        <v>1.798842744501038E-3</v>
      </c>
    </row>
    <row r="54" spans="1:26">
      <c r="A54" s="852" t="s">
        <v>346</v>
      </c>
      <c r="B54" s="491" t="s">
        <v>158</v>
      </c>
      <c r="C54" s="860">
        <f t="shared" si="13"/>
        <v>0.31332655137334692</v>
      </c>
      <c r="D54" s="546">
        <f t="shared" si="13"/>
        <v>0.31470173790511979</v>
      </c>
      <c r="E54" s="546">
        <f t="shared" si="13"/>
        <v>0.33343465045592702</v>
      </c>
      <c r="F54" s="547">
        <f t="shared" si="13"/>
        <v>0.32991301783871441</v>
      </c>
      <c r="G54" s="860">
        <f t="shared" ref="G54:J54" si="32">IFERROR(G33/G$40,"")</f>
        <v>0.41080914144533659</v>
      </c>
      <c r="H54" s="546">
        <f t="shared" si="32"/>
        <v>0.39725047679593134</v>
      </c>
      <c r="I54" s="546">
        <f t="shared" si="32"/>
        <v>0.42561368873845801</v>
      </c>
      <c r="J54" s="547">
        <f t="shared" si="32"/>
        <v>0.43145206019745364</v>
      </c>
      <c r="K54" s="860">
        <f t="shared" ref="K54:N54" si="33">IFERROR(K33/K$40,"")</f>
        <v>0.4896149358226371</v>
      </c>
      <c r="L54" s="546">
        <f t="shared" si="33"/>
        <v>0.50171884931781441</v>
      </c>
      <c r="M54" s="546">
        <f t="shared" si="33"/>
        <v>0.50297597153484708</v>
      </c>
      <c r="N54" s="547">
        <f t="shared" si="33"/>
        <v>0.4936765148245511</v>
      </c>
      <c r="O54" s="860">
        <f t="shared" ref="O54:Z54" si="34">IFERROR(O33/O$40,"")</f>
        <v>0.47376458263213245</v>
      </c>
      <c r="P54" s="546">
        <f t="shared" si="34"/>
        <v>0.41589088547304615</v>
      </c>
      <c r="Q54" s="546">
        <f t="shared" si="34"/>
        <v>0.43392899880896846</v>
      </c>
      <c r="R54" s="547">
        <f t="shared" si="34"/>
        <v>0.45051390841972205</v>
      </c>
      <c r="S54" s="860">
        <f t="shared" si="34"/>
        <v>0.33346521223082581</v>
      </c>
      <c r="T54" s="546">
        <f t="shared" si="34"/>
        <v>0.34955277806336016</v>
      </c>
      <c r="U54" s="546">
        <f t="shared" si="34"/>
        <v>0.38579181055747414</v>
      </c>
      <c r="V54" s="547">
        <f t="shared" si="34"/>
        <v>0.39283825427159064</v>
      </c>
      <c r="W54" s="860">
        <f t="shared" si="34"/>
        <v>0.47946259955661386</v>
      </c>
      <c r="X54" s="546">
        <f t="shared" si="34"/>
        <v>0.4767296901769576</v>
      </c>
      <c r="Y54" s="546">
        <f t="shared" si="34"/>
        <v>0.45793492436489958</v>
      </c>
      <c r="Z54" s="547">
        <f t="shared" si="34"/>
        <v>0.44994942142777045</v>
      </c>
    </row>
    <row r="55" spans="1:26">
      <c r="A55" s="853" t="s">
        <v>343</v>
      </c>
      <c r="B55" s="500" t="s">
        <v>418</v>
      </c>
      <c r="C55" s="861">
        <f t="shared" si="13"/>
        <v>0.19837232960325535</v>
      </c>
      <c r="D55" s="551">
        <f t="shared" si="13"/>
        <v>0.19727571629873181</v>
      </c>
      <c r="E55" s="551">
        <f t="shared" si="13"/>
        <v>0.19209726443768999</v>
      </c>
      <c r="F55" s="552">
        <f t="shared" si="13"/>
        <v>0.16483646090014953</v>
      </c>
      <c r="G55" s="861">
        <f t="shared" ref="G55:J55" si="35">IFERROR(G34/G$40,"")</f>
        <v>0.16195182211241504</v>
      </c>
      <c r="H55" s="551">
        <f t="shared" si="35"/>
        <v>0.16465352828989191</v>
      </c>
      <c r="I55" s="551">
        <f t="shared" si="35"/>
        <v>0.18781012510882383</v>
      </c>
      <c r="J55" s="552">
        <f t="shared" si="35"/>
        <v>0.18048143172321993</v>
      </c>
      <c r="K55" s="861">
        <f t="shared" ref="K55:N55" si="36">IFERROR(K34/K$40,"")</f>
        <v>0.25577596266044345</v>
      </c>
      <c r="L55" s="551">
        <f t="shared" si="36"/>
        <v>0.21211988454476516</v>
      </c>
      <c r="M55" s="551">
        <f t="shared" si="36"/>
        <v>0.21906078675507409</v>
      </c>
      <c r="N55" s="552">
        <f t="shared" si="36"/>
        <v>0.22215246988660886</v>
      </c>
      <c r="O55" s="861">
        <f t="shared" ref="O55:Z55" si="37">IFERROR(O34/O$40,"")</f>
        <v>0.26428564192098442</v>
      </c>
      <c r="P55" s="551">
        <f t="shared" si="37"/>
        <v>0.23009901789053122</v>
      </c>
      <c r="Q55" s="551">
        <f t="shared" si="37"/>
        <v>0.24903230097621643</v>
      </c>
      <c r="R55" s="552">
        <f t="shared" si="37"/>
        <v>0.26568803548302189</v>
      </c>
      <c r="S55" s="861">
        <f t="shared" si="37"/>
        <v>0.23455603911151307</v>
      </c>
      <c r="T55" s="551">
        <f t="shared" si="37"/>
        <v>0.23205604594122231</v>
      </c>
      <c r="U55" s="551">
        <f t="shared" si="37"/>
        <v>0.25259003453379381</v>
      </c>
      <c r="V55" s="552">
        <f t="shared" si="37"/>
        <v>0.24466007094049039</v>
      </c>
      <c r="W55" s="861">
        <f t="shared" si="37"/>
        <v>0.26885417521964033</v>
      </c>
      <c r="X55" s="551">
        <f t="shared" si="37"/>
        <v>0.28259245556029494</v>
      </c>
      <c r="Y55" s="551">
        <f t="shared" si="37"/>
        <v>0.27152159672097653</v>
      </c>
      <c r="Z55" s="552">
        <f t="shared" si="37"/>
        <v>0.26526268100855122</v>
      </c>
    </row>
    <row r="56" spans="1:26">
      <c r="A56" s="853" t="s">
        <v>344</v>
      </c>
      <c r="B56" s="500" t="s">
        <v>157</v>
      </c>
      <c r="C56" s="861">
        <f t="shared" si="13"/>
        <v>0.11597151576805696</v>
      </c>
      <c r="D56" s="551">
        <f t="shared" si="13"/>
        <v>0.11742602160638799</v>
      </c>
      <c r="E56" s="551">
        <f t="shared" si="13"/>
        <v>0.14133738601823709</v>
      </c>
      <c r="F56" s="552">
        <f t="shared" si="13"/>
        <v>0.16507655693856491</v>
      </c>
      <c r="G56" s="861">
        <f t="shared" ref="G56:J56" si="38">IFERROR(G35/G$40,"")</f>
        <v>0.24885731933292154</v>
      </c>
      <c r="H56" s="551">
        <f t="shared" si="38"/>
        <v>0.2325969485060394</v>
      </c>
      <c r="I56" s="551">
        <f t="shared" si="38"/>
        <v>0.23780356362963417</v>
      </c>
      <c r="J56" s="552">
        <f t="shared" si="38"/>
        <v>0.25097062847423368</v>
      </c>
      <c r="K56" s="861">
        <f t="shared" ref="K56:N56" si="39">IFERROR(K35/K$40,"")</f>
        <v>0.23383897316219368</v>
      </c>
      <c r="L56" s="551">
        <f t="shared" si="39"/>
        <v>0.28959896477304925</v>
      </c>
      <c r="M56" s="551">
        <f t="shared" si="39"/>
        <v>0.28391518477977301</v>
      </c>
      <c r="N56" s="552">
        <f t="shared" si="39"/>
        <v>0.27152404493794219</v>
      </c>
      <c r="O56" s="861">
        <f t="shared" ref="O56:Z56" si="40">IFERROR(O35/O$40,"")</f>
        <v>0.20947894071114803</v>
      </c>
      <c r="P56" s="551">
        <f t="shared" si="40"/>
        <v>0.1857930287941113</v>
      </c>
      <c r="Q56" s="551">
        <f t="shared" si="40"/>
        <v>0.18489748174705375</v>
      </c>
      <c r="R56" s="552">
        <f t="shared" si="40"/>
        <v>0.18482645946644999</v>
      </c>
      <c r="S56" s="861">
        <f t="shared" si="40"/>
        <v>9.8909173119312729E-2</v>
      </c>
      <c r="T56" s="551">
        <f t="shared" si="40"/>
        <v>0.11602802297061116</v>
      </c>
      <c r="U56" s="551">
        <f t="shared" si="40"/>
        <v>0.13221509620128269</v>
      </c>
      <c r="V56" s="552">
        <f t="shared" si="40"/>
        <v>0.14747300947048494</v>
      </c>
      <c r="W56" s="861">
        <f t="shared" si="40"/>
        <v>0.21060842433697349</v>
      </c>
      <c r="X56" s="551">
        <f t="shared" si="40"/>
        <v>0.1941372346166626</v>
      </c>
      <c r="Y56" s="551">
        <f t="shared" si="40"/>
        <v>0.18641332764392307</v>
      </c>
      <c r="Z56" s="552">
        <f t="shared" si="40"/>
        <v>0.1846867404192192</v>
      </c>
    </row>
    <row r="57" spans="1:26">
      <c r="A57" s="852" t="s">
        <v>347</v>
      </c>
      <c r="B57" s="491" t="s">
        <v>426</v>
      </c>
      <c r="C57" s="860">
        <f t="shared" si="13"/>
        <v>2.8484231943031537E-2</v>
      </c>
      <c r="D57" s="546">
        <f t="shared" si="13"/>
        <v>3.1000469704086427E-2</v>
      </c>
      <c r="E57" s="546">
        <f t="shared" si="13"/>
        <v>3.0091185410334346E-2</v>
      </c>
      <c r="F57" s="547">
        <f t="shared" si="13"/>
        <v>2.9106379393862805E-2</v>
      </c>
      <c r="G57" s="860">
        <f t="shared" ref="G57:J57" si="41">IFERROR(G36/G$40,"")</f>
        <v>3.1995058678196416E-2</v>
      </c>
      <c r="H57" s="546">
        <f t="shared" si="41"/>
        <v>3.7481457936003389E-2</v>
      </c>
      <c r="I57" s="546">
        <f t="shared" si="41"/>
        <v>3.7798642945318282E-2</v>
      </c>
      <c r="J57" s="547">
        <f t="shared" si="41"/>
        <v>3.4005891560770593E-2</v>
      </c>
      <c r="K57" s="860">
        <f t="shared" ref="K57:N57" si="42">IFERROR(K36/K$40,"")</f>
        <v>1.4889148191365227E-2</v>
      </c>
      <c r="L57" s="546">
        <f t="shared" si="42"/>
        <v>2.165544971835125E-2</v>
      </c>
      <c r="M57" s="546">
        <f t="shared" si="42"/>
        <v>1.9793148151016682E-2</v>
      </c>
      <c r="N57" s="547">
        <f t="shared" si="42"/>
        <v>1.8153045343377673E-2</v>
      </c>
      <c r="O57" s="860">
        <f t="shared" ref="O57:Z57" si="43">IFERROR(O36/O$40,"")</f>
        <v>1.0509804429225339E-2</v>
      </c>
      <c r="P57" s="546">
        <f t="shared" si="43"/>
        <v>7.892302544824736E-3</v>
      </c>
      <c r="Q57" s="546">
        <f t="shared" si="43"/>
        <v>8.7701674742556232E-3</v>
      </c>
      <c r="R57" s="547">
        <f t="shared" si="43"/>
        <v>1.1343604655566967E-2</v>
      </c>
      <c r="S57" s="860">
        <f t="shared" si="43"/>
        <v>1.6277623919064038E-2</v>
      </c>
      <c r="T57" s="546">
        <f t="shared" si="43"/>
        <v>1.8740728773480989E-2</v>
      </c>
      <c r="U57" s="546">
        <f t="shared" si="43"/>
        <v>1.6872224962999508E-2</v>
      </c>
      <c r="V57" s="547">
        <f t="shared" si="43"/>
        <v>1.3856666361091327E-2</v>
      </c>
      <c r="W57" s="860">
        <f t="shared" si="43"/>
        <v>7.0921257902947692E-3</v>
      </c>
      <c r="X57" s="546">
        <f t="shared" si="43"/>
        <v>6.0847577055137513E-3</v>
      </c>
      <c r="Y57" s="546">
        <f t="shared" si="43"/>
        <v>8.6798564826222578E-3</v>
      </c>
      <c r="Z57" s="547">
        <f t="shared" si="43"/>
        <v>1.3482437409710864E-2</v>
      </c>
    </row>
    <row r="58" spans="1:26">
      <c r="A58" s="853" t="s">
        <v>343</v>
      </c>
      <c r="B58" s="500" t="s">
        <v>418</v>
      </c>
      <c r="C58" s="861">
        <f t="shared" si="13"/>
        <v>1.8311291963377416E-2</v>
      </c>
      <c r="D58" s="551">
        <f t="shared" si="13"/>
        <v>2.0666979802724285E-2</v>
      </c>
      <c r="E58" s="551">
        <f t="shared" si="13"/>
        <v>1.9756838905775079E-2</v>
      </c>
      <c r="F58" s="552">
        <f t="shared" si="13"/>
        <v>2.0197552705292641E-2</v>
      </c>
      <c r="G58" s="861">
        <f t="shared" ref="G58:J58" si="44">IFERROR(G37/G$40,"")</f>
        <v>2.2297714638665842E-2</v>
      </c>
      <c r="H58" s="551">
        <f t="shared" si="44"/>
        <v>2.1879635515999151E-2</v>
      </c>
      <c r="I58" s="551">
        <f t="shared" si="44"/>
        <v>1.9950331353848928E-2</v>
      </c>
      <c r="J58" s="552">
        <f t="shared" si="44"/>
        <v>1.8069096421924499E-2</v>
      </c>
      <c r="K58" s="861">
        <f t="shared" ref="K58:N58" si="45">IFERROR(K37/K$40,"")</f>
        <v>1.0688448074679113E-2</v>
      </c>
      <c r="L58" s="551">
        <f t="shared" si="45"/>
        <v>1.3658732416126919E-2</v>
      </c>
      <c r="M58" s="551">
        <f t="shared" si="45"/>
        <v>1.1852252606427463E-2</v>
      </c>
      <c r="N58" s="552">
        <f t="shared" si="45"/>
        <v>1.0423614653221905E-2</v>
      </c>
      <c r="O58" s="861">
        <f t="shared" ref="O58:Z58" si="46">IFERROR(O37/O$40,"")</f>
        <v>4.1113820232181429E-3</v>
      </c>
      <c r="P58" s="551">
        <f t="shared" si="46"/>
        <v>2.9984057942490506E-3</v>
      </c>
      <c r="Q58" s="551">
        <f t="shared" si="46"/>
        <v>3.1223705238975011E-3</v>
      </c>
      <c r="R58" s="552">
        <f t="shared" si="46"/>
        <v>4.6624144519021643E-3</v>
      </c>
      <c r="S58" s="861">
        <f t="shared" si="46"/>
        <v>1.03148137681569E-2</v>
      </c>
      <c r="T58" s="551">
        <f t="shared" si="46"/>
        <v>1.199935376797333E-2</v>
      </c>
      <c r="U58" s="551">
        <f t="shared" si="46"/>
        <v>9.6299950666008886E-3</v>
      </c>
      <c r="V58" s="552">
        <f t="shared" si="46"/>
        <v>7.5101016155533148E-3</v>
      </c>
      <c r="W58" s="861">
        <f t="shared" si="46"/>
        <v>1.634473273667789E-3</v>
      </c>
      <c r="X58" s="551">
        <f t="shared" si="46"/>
        <v>1.1276361588258444E-3</v>
      </c>
      <c r="Y58" s="551">
        <f t="shared" si="46"/>
        <v>2.8073934287311218E-3</v>
      </c>
      <c r="Z58" s="552">
        <f t="shared" si="46"/>
        <v>7.5268244096298063E-3</v>
      </c>
    </row>
    <row r="59" spans="1:26">
      <c r="A59" s="853" t="s">
        <v>344</v>
      </c>
      <c r="B59" s="500" t="s">
        <v>157</v>
      </c>
      <c r="C59" s="861">
        <f t="shared" si="13"/>
        <v>1.0172939979654121E-2</v>
      </c>
      <c r="D59" s="551">
        <f t="shared" si="13"/>
        <v>1.0333489901362142E-2</v>
      </c>
      <c r="E59" s="551">
        <f t="shared" si="13"/>
        <v>1.0334346504559271E-2</v>
      </c>
      <c r="F59" s="552">
        <f t="shared" si="13"/>
        <v>8.9088266885701626E-3</v>
      </c>
      <c r="G59" s="861">
        <f t="shared" ref="G59:J59" si="47">IFERROR(G38/G$40,"")</f>
        <v>9.6973440395305734E-3</v>
      </c>
      <c r="H59" s="551">
        <f t="shared" si="47"/>
        <v>1.5601822420004236E-2</v>
      </c>
      <c r="I59" s="551">
        <f t="shared" si="47"/>
        <v>1.7848311591469351E-2</v>
      </c>
      <c r="J59" s="552">
        <f t="shared" si="47"/>
        <v>1.5949120579788742E-2</v>
      </c>
      <c r="K59" s="861">
        <f t="shared" ref="K59:N59" si="48">IFERROR(K38/K$40,"")</f>
        <v>4.2007001166861138E-3</v>
      </c>
      <c r="L59" s="551">
        <f t="shared" si="48"/>
        <v>7.996717302224331E-3</v>
      </c>
      <c r="M59" s="551">
        <f t="shared" si="48"/>
        <v>7.9408955445892174E-3</v>
      </c>
      <c r="N59" s="552">
        <f t="shared" si="48"/>
        <v>7.7294306901557657E-3</v>
      </c>
      <c r="O59" s="861">
        <f t="shared" ref="O59:Z59" si="49">IFERROR(O38/O$40,"")</f>
        <v>6.3984224060071948E-3</v>
      </c>
      <c r="P59" s="551">
        <f t="shared" si="49"/>
        <v>4.912161231277923E-3</v>
      </c>
      <c r="Q59" s="551">
        <f t="shared" si="49"/>
        <v>5.660126992256747E-3</v>
      </c>
      <c r="R59" s="552">
        <f t="shared" si="49"/>
        <v>6.6904156207466042E-3</v>
      </c>
      <c r="S59" s="861">
        <f t="shared" si="49"/>
        <v>5.962810150907139E-3</v>
      </c>
      <c r="T59" s="551">
        <f t="shared" si="49"/>
        <v>6.5945040903549875E-3</v>
      </c>
      <c r="U59" s="551">
        <f t="shared" si="49"/>
        <v>7.1435619141588559E-3</v>
      </c>
      <c r="V59" s="552">
        <f t="shared" si="49"/>
        <v>6.2760473594764788E-3</v>
      </c>
      <c r="W59" s="861">
        <f t="shared" si="49"/>
        <v>5.4576525166269811E-3</v>
      </c>
      <c r="X59" s="551">
        <f t="shared" si="49"/>
        <v>4.9571215466879068E-3</v>
      </c>
      <c r="Y59" s="551">
        <f t="shared" si="49"/>
        <v>5.872463053891136E-3</v>
      </c>
      <c r="Z59" s="552">
        <f t="shared" si="49"/>
        <v>5.9556130000810595E-3</v>
      </c>
    </row>
    <row r="60" spans="1:26">
      <c r="A60" s="852" t="s">
        <v>348</v>
      </c>
      <c r="B60" s="491" t="s">
        <v>425</v>
      </c>
      <c r="C60" s="860" t="str">
        <f t="shared" si="13"/>
        <v/>
      </c>
      <c r="D60" s="546" t="str">
        <f t="shared" si="13"/>
        <v/>
      </c>
      <c r="E60" s="546" t="str">
        <f t="shared" si="13"/>
        <v/>
      </c>
      <c r="F60" s="547" t="str">
        <f t="shared" si="13"/>
        <v/>
      </c>
      <c r="G60" s="860" t="str">
        <f t="shared" ref="G60:J60" si="50">IFERROR(G39/G$40,"")</f>
        <v/>
      </c>
      <c r="H60" s="546" t="str">
        <f t="shared" si="50"/>
        <v/>
      </c>
      <c r="I60" s="546" t="str">
        <f t="shared" si="50"/>
        <v/>
      </c>
      <c r="J60" s="547" t="str">
        <f t="shared" si="50"/>
        <v/>
      </c>
      <c r="K60" s="860" t="str">
        <f t="shared" ref="K60:N60" si="51">IFERROR(K39/K$40,"")</f>
        <v/>
      </c>
      <c r="L60" s="546" t="str">
        <f t="shared" si="51"/>
        <v/>
      </c>
      <c r="M60" s="546" t="str">
        <f t="shared" si="51"/>
        <v/>
      </c>
      <c r="N60" s="547" t="str">
        <f t="shared" si="51"/>
        <v/>
      </c>
      <c r="O60" s="860" t="str">
        <f t="shared" ref="O60:Z60" si="52">IFERROR(O39/O$40,"")</f>
        <v/>
      </c>
      <c r="P60" s="546" t="str">
        <f t="shared" si="52"/>
        <v/>
      </c>
      <c r="Q60" s="546" t="str">
        <f t="shared" si="52"/>
        <v/>
      </c>
      <c r="R60" s="547" t="str">
        <f t="shared" si="52"/>
        <v/>
      </c>
      <c r="S60" s="860">
        <f t="shared" si="52"/>
        <v>1.4412479511671284E-2</v>
      </c>
      <c r="T60" s="546">
        <f t="shared" si="52"/>
        <v>1.6317358673461898E-2</v>
      </c>
      <c r="U60" s="546">
        <f t="shared" si="52"/>
        <v>1.6181549087321168E-2</v>
      </c>
      <c r="V60" s="547">
        <f t="shared" si="52"/>
        <v>1.5168289741835851E-2</v>
      </c>
      <c r="W60" s="860">
        <f t="shared" si="52"/>
        <v>1.2598530256999753E-2</v>
      </c>
      <c r="X60" s="546">
        <f t="shared" si="52"/>
        <v>1.0416200254984812E-2</v>
      </c>
      <c r="Y60" s="546">
        <f t="shared" si="52"/>
        <v>9.6609792596955377E-3</v>
      </c>
      <c r="Z60" s="547">
        <f t="shared" si="52"/>
        <v>8.7388224686562772E-3</v>
      </c>
    </row>
    <row r="61" spans="1:26">
      <c r="A61" s="859" t="s">
        <v>349</v>
      </c>
      <c r="B61" s="512" t="s">
        <v>39</v>
      </c>
      <c r="C61" s="862">
        <f t="shared" si="13"/>
        <v>1</v>
      </c>
      <c r="D61" s="557">
        <f t="shared" si="13"/>
        <v>1</v>
      </c>
      <c r="E61" s="557">
        <f t="shared" si="13"/>
        <v>1</v>
      </c>
      <c r="F61" s="558">
        <f t="shared" si="13"/>
        <v>1</v>
      </c>
      <c r="G61" s="862">
        <f t="shared" ref="G61:J61" si="53">IFERROR(G40/G$40,"")</f>
        <v>1</v>
      </c>
      <c r="H61" s="557">
        <f t="shared" si="53"/>
        <v>1</v>
      </c>
      <c r="I61" s="557">
        <f t="shared" si="53"/>
        <v>1</v>
      </c>
      <c r="J61" s="558">
        <f t="shared" si="53"/>
        <v>1</v>
      </c>
      <c r="K61" s="862">
        <f t="shared" ref="K61:N61" si="54">IFERROR(K40/K$40,"")</f>
        <v>1</v>
      </c>
      <c r="L61" s="557">
        <f t="shared" si="54"/>
        <v>1</v>
      </c>
      <c r="M61" s="557">
        <f t="shared" si="54"/>
        <v>1</v>
      </c>
      <c r="N61" s="558">
        <f t="shared" si="54"/>
        <v>1</v>
      </c>
      <c r="O61" s="862">
        <f t="shared" ref="O61:Z61" si="55">IFERROR(O40/O$40,"")</f>
        <v>1</v>
      </c>
      <c r="P61" s="557">
        <f t="shared" si="55"/>
        <v>1</v>
      </c>
      <c r="Q61" s="557">
        <f t="shared" si="55"/>
        <v>1</v>
      </c>
      <c r="R61" s="558">
        <f t="shared" si="55"/>
        <v>1</v>
      </c>
      <c r="S61" s="862">
        <f t="shared" si="55"/>
        <v>1</v>
      </c>
      <c r="T61" s="557">
        <f t="shared" si="55"/>
        <v>1</v>
      </c>
      <c r="U61" s="557">
        <f t="shared" si="55"/>
        <v>1</v>
      </c>
      <c r="V61" s="558">
        <f t="shared" si="55"/>
        <v>1</v>
      </c>
      <c r="W61" s="862">
        <f t="shared" si="55"/>
        <v>1</v>
      </c>
      <c r="X61" s="557">
        <f t="shared" si="55"/>
        <v>1</v>
      </c>
      <c r="Y61" s="557">
        <f t="shared" si="55"/>
        <v>1</v>
      </c>
      <c r="Z61" s="558">
        <f t="shared" si="55"/>
        <v>1</v>
      </c>
    </row>
    <row r="62" spans="1:26">
      <c r="A62" s="853" t="s">
        <v>343</v>
      </c>
      <c r="B62" s="500" t="s">
        <v>419</v>
      </c>
      <c r="C62" s="861">
        <f t="shared" si="13"/>
        <v>0.63377416073245174</v>
      </c>
      <c r="D62" s="551">
        <f t="shared" si="13"/>
        <v>0.64631282292155956</v>
      </c>
      <c r="E62" s="551">
        <f t="shared" si="13"/>
        <v>0.61215805471124629</v>
      </c>
      <c r="F62" s="552">
        <f t="shared" si="13"/>
        <v>0.58004254333312266</v>
      </c>
      <c r="G62" s="861">
        <f t="shared" ref="G62:J62" si="56">IFERROR(G41/G$40,"")</f>
        <v>0.52717726991970348</v>
      </c>
      <c r="H62" s="551">
        <f t="shared" si="56"/>
        <v>0.50543017588472128</v>
      </c>
      <c r="I62" s="551">
        <f t="shared" si="56"/>
        <v>0.51241864080361343</v>
      </c>
      <c r="J62" s="552">
        <f t="shared" si="56"/>
        <v>0.50743840360888914</v>
      </c>
      <c r="K62" s="861">
        <f t="shared" ref="K62:N62" si="57">IFERROR(K41/K$40,"")</f>
        <v>0.58954492415402571</v>
      </c>
      <c r="L62" s="551">
        <f t="shared" si="57"/>
        <v>0.50028558415654112</v>
      </c>
      <c r="M62" s="551">
        <f t="shared" si="57"/>
        <v>0.52425179367607244</v>
      </c>
      <c r="N62" s="552">
        <f t="shared" si="57"/>
        <v>0.54799178666248149</v>
      </c>
      <c r="O62" s="861">
        <f t="shared" ref="O62:Z62" si="58">IFERROR(O41/O$40,"")</f>
        <v>0.63935820096350149</v>
      </c>
      <c r="P62" s="551">
        <f t="shared" si="58"/>
        <v>0.66812330492629268</v>
      </c>
      <c r="Q62" s="551">
        <f t="shared" si="58"/>
        <v>0.68449005225373427</v>
      </c>
      <c r="R62" s="552">
        <f t="shared" si="58"/>
        <v>0.69766222562908753</v>
      </c>
      <c r="S62" s="861">
        <f t="shared" si="58"/>
        <v>0.5444243486124456</v>
      </c>
      <c r="T62" s="551">
        <f t="shared" si="58"/>
        <v>0.56864012219660143</v>
      </c>
      <c r="U62" s="551">
        <f t="shared" si="58"/>
        <v>0.60755796743956592</v>
      </c>
      <c r="V62" s="552">
        <f t="shared" si="58"/>
        <v>0.61652645459738098</v>
      </c>
      <c r="W62" s="861">
        <f t="shared" si="58"/>
        <v>0.61692000574759831</v>
      </c>
      <c r="X62" s="551">
        <f t="shared" si="58"/>
        <v>0.65152036461414109</v>
      </c>
      <c r="Y62" s="551">
        <f t="shared" si="58"/>
        <v>0.64853342428376548</v>
      </c>
      <c r="Z62" s="552">
        <f t="shared" si="58"/>
        <v>0.64990467243850902</v>
      </c>
    </row>
    <row r="63" spans="1:26" ht="15" thickBot="1">
      <c r="A63" s="853" t="s">
        <v>344</v>
      </c>
      <c r="B63" s="500" t="s">
        <v>421</v>
      </c>
      <c r="C63" s="861">
        <f t="shared" si="13"/>
        <v>0.36622583926754831</v>
      </c>
      <c r="D63" s="551">
        <f t="shared" si="13"/>
        <v>0.35368717707844061</v>
      </c>
      <c r="E63" s="551">
        <f t="shared" si="13"/>
        <v>0.38784194528875388</v>
      </c>
      <c r="F63" s="552">
        <f t="shared" si="13"/>
        <v>0.41995745666687728</v>
      </c>
      <c r="G63" s="861">
        <f t="shared" ref="G63:J63" si="59">IFERROR(G42/G$40,"")</f>
        <v>0.47282273008029646</v>
      </c>
      <c r="H63" s="551">
        <f t="shared" si="59"/>
        <v>0.49456982411527872</v>
      </c>
      <c r="I63" s="551">
        <f t="shared" si="59"/>
        <v>0.48664773841166103</v>
      </c>
      <c r="J63" s="552">
        <f t="shared" si="59"/>
        <v>0.49188481875439094</v>
      </c>
      <c r="K63" s="861">
        <f t="shared" ref="K63:N63" si="60">IFERROR(K42/K$40,"")</f>
        <v>0.41045507584597435</v>
      </c>
      <c r="L63" s="551">
        <f t="shared" si="60"/>
        <v>0.49971441584345888</v>
      </c>
      <c r="M63" s="551">
        <f t="shared" si="60"/>
        <v>0.47574820632392761</v>
      </c>
      <c r="N63" s="552">
        <f t="shared" si="60"/>
        <v>0.45200821333751851</v>
      </c>
      <c r="O63" s="861">
        <f t="shared" ref="O63:Z63" si="61">IFERROR(O42/O$40,"")</f>
        <v>0.36064179903649846</v>
      </c>
      <c r="P63" s="551">
        <f t="shared" si="61"/>
        <v>0.33190310771713671</v>
      </c>
      <c r="Q63" s="551">
        <f t="shared" si="61"/>
        <v>0.31552777847495955</v>
      </c>
      <c r="R63" s="552">
        <f t="shared" si="61"/>
        <v>0.30235111543742521</v>
      </c>
      <c r="S63" s="861">
        <f t="shared" si="61"/>
        <v>0.45557565138755451</v>
      </c>
      <c r="T63" s="551">
        <f t="shared" si="61"/>
        <v>0.43121300688824604</v>
      </c>
      <c r="U63" s="551">
        <f t="shared" si="61"/>
        <v>0.39234336457819441</v>
      </c>
      <c r="V63" s="552">
        <f t="shared" si="61"/>
        <v>0.38340302801655751</v>
      </c>
      <c r="W63" s="861">
        <f t="shared" si="61"/>
        <v>0.38307999425240169</v>
      </c>
      <c r="X63" s="551">
        <f t="shared" si="61"/>
        <v>0.34847963538585891</v>
      </c>
      <c r="Y63" s="551">
        <f t="shared" si="61"/>
        <v>0.35146657571623469</v>
      </c>
      <c r="Z63" s="552">
        <f t="shared" si="61"/>
        <v>0.35009532756149103</v>
      </c>
    </row>
    <row r="64" spans="1:26" ht="15" thickBot="1">
      <c r="A64" s="530" t="s">
        <v>350</v>
      </c>
      <c r="B64" s="960" t="s">
        <v>40</v>
      </c>
      <c r="C64" s="560">
        <f t="shared" ref="C64:F64" si="62">IFERROR(C43/C$40,"")</f>
        <v>6.4191251271617497E-2</v>
      </c>
      <c r="D64" s="561">
        <f t="shared" si="62"/>
        <v>7.4589008924377642E-2</v>
      </c>
      <c r="E64" s="561">
        <f t="shared" si="62"/>
        <v>8.1580547112462015E-2</v>
      </c>
      <c r="F64" s="562">
        <f t="shared" si="62"/>
        <v>8.767717613361134E-2</v>
      </c>
      <c r="G64" s="560">
        <f t="shared" ref="G64:J64" si="63">IFERROR(G43/G$40,"")</f>
        <v>7.4305126621371217E-2</v>
      </c>
      <c r="H64" s="561">
        <f t="shared" si="63"/>
        <v>9.3081161262979439E-2</v>
      </c>
      <c r="I64" s="561">
        <f t="shared" si="63"/>
        <v>0.11711704757308757</v>
      </c>
      <c r="J64" s="562">
        <f t="shared" si="63"/>
        <v>0.11515659472717638</v>
      </c>
      <c r="K64" s="560">
        <f t="shared" ref="K64:N64" si="64">IFERROR(K43/K$40,"")</f>
        <v>0.15155192532088679</v>
      </c>
      <c r="L64" s="561">
        <f t="shared" si="64"/>
        <v>0.10052984307932822</v>
      </c>
      <c r="M64" s="561">
        <f t="shared" si="64"/>
        <v>0.1083224745494808</v>
      </c>
      <c r="N64" s="562">
        <f t="shared" si="64"/>
        <v>0.12051895737696341</v>
      </c>
      <c r="O64" s="560">
        <f t="shared" ref="O64:Z64" si="65">IFERROR(O43/O$40,"")</f>
        <v>0.10023185123398212</v>
      </c>
      <c r="P64" s="561">
        <f t="shared" si="65"/>
        <v>9.3231514101832363E-2</v>
      </c>
      <c r="Q64" s="561">
        <f t="shared" si="65"/>
        <v>0.1240577599218339</v>
      </c>
      <c r="R64" s="562">
        <f t="shared" si="65"/>
        <v>0.13540884274916715</v>
      </c>
      <c r="S64" s="560">
        <f t="shared" si="65"/>
        <v>0.14319222291301648</v>
      </c>
      <c r="T64" s="561">
        <f t="shared" si="65"/>
        <v>0.133167858768928</v>
      </c>
      <c r="U64" s="561">
        <f t="shared" si="65"/>
        <v>0.16543660582141095</v>
      </c>
      <c r="V64" s="562">
        <f t="shared" si="65"/>
        <v>0.18804871341029133</v>
      </c>
      <c r="W64" s="560">
        <f t="shared" si="65"/>
        <v>0.23365013547910338</v>
      </c>
      <c r="X64" s="561">
        <f t="shared" si="65"/>
        <v>0.26627295629202119</v>
      </c>
      <c r="Y64" s="561">
        <f t="shared" si="65"/>
        <v>0.2726399414631801</v>
      </c>
      <c r="Z64" s="562">
        <f t="shared" si="65"/>
        <v>0.2537360187168477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1418-0718-4178-8A5F-DE8B64D313A9}">
  <dimension ref="A1:Z118"/>
  <sheetViews>
    <sheetView zoomScale="85" zoomScaleNormal="85"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Z4" sqref="Z4"/>
    </sheetView>
  </sheetViews>
  <sheetFormatPr defaultRowHeight="14.5" outlineLevelRow="1" outlineLevelCol="1"/>
  <cols>
    <col min="1" max="1" width="14.1796875" style="35" customWidth="1"/>
    <col min="2" max="2" width="6.6328125" style="35" customWidth="1"/>
    <col min="3" max="18" width="9.1796875" style="564" customWidth="1" outlineLevel="1"/>
    <col min="19" max="26" width="9.1796875" style="564" customWidth="1"/>
  </cols>
  <sheetData>
    <row r="1" spans="1:26" ht="15" thickBot="1">
      <c r="A1" s="33" t="s">
        <v>404</v>
      </c>
      <c r="B1" s="33"/>
      <c r="C1" s="376" t="s">
        <v>233</v>
      </c>
      <c r="D1" s="377"/>
      <c r="E1" s="377"/>
      <c r="F1" s="377"/>
      <c r="G1" s="376" t="s">
        <v>232</v>
      </c>
      <c r="H1" s="377"/>
      <c r="I1" s="377"/>
      <c r="J1" s="377"/>
      <c r="K1" s="376" t="s">
        <v>231</v>
      </c>
      <c r="L1" s="377"/>
      <c r="M1" s="377"/>
      <c r="N1" s="377"/>
      <c r="O1" s="376" t="s">
        <v>230</v>
      </c>
      <c r="P1" s="377"/>
      <c r="Q1" s="377"/>
      <c r="R1" s="377"/>
      <c r="S1" s="376" t="s">
        <v>229</v>
      </c>
      <c r="T1" s="377"/>
      <c r="U1" s="377"/>
      <c r="V1" s="377"/>
      <c r="W1" s="376" t="s">
        <v>228</v>
      </c>
      <c r="X1" s="377"/>
      <c r="Y1" s="377"/>
      <c r="Z1" s="377"/>
    </row>
    <row r="2" spans="1:26">
      <c r="A2" s="565" t="s">
        <v>270</v>
      </c>
      <c r="B2" s="566"/>
      <c r="C2" s="380" t="s">
        <v>4</v>
      </c>
      <c r="D2" s="381" t="s">
        <v>380</v>
      </c>
      <c r="E2" s="381" t="s">
        <v>381</v>
      </c>
      <c r="F2" s="840" t="s">
        <v>382</v>
      </c>
      <c r="G2" s="380" t="s">
        <v>383</v>
      </c>
      <c r="H2" s="381" t="s">
        <v>384</v>
      </c>
      <c r="I2" s="381" t="s">
        <v>385</v>
      </c>
      <c r="J2" s="840" t="s">
        <v>386</v>
      </c>
      <c r="K2" s="380" t="s">
        <v>387</v>
      </c>
      <c r="L2" s="381" t="s">
        <v>388</v>
      </c>
      <c r="M2" s="381" t="s">
        <v>389</v>
      </c>
      <c r="N2" s="840" t="s">
        <v>390</v>
      </c>
      <c r="O2" s="380" t="s">
        <v>391</v>
      </c>
      <c r="P2" s="381" t="s">
        <v>392</v>
      </c>
      <c r="Q2" s="381" t="s">
        <v>393</v>
      </c>
      <c r="R2" s="840" t="s">
        <v>394</v>
      </c>
      <c r="S2" s="380" t="s">
        <v>395</v>
      </c>
      <c r="T2" s="381" t="s">
        <v>396</v>
      </c>
      <c r="U2" s="381" t="s">
        <v>397</v>
      </c>
      <c r="V2" s="840" t="s">
        <v>398</v>
      </c>
      <c r="W2" s="380" t="s">
        <v>399</v>
      </c>
      <c r="X2" s="381" t="s">
        <v>400</v>
      </c>
      <c r="Y2" s="381" t="s">
        <v>401</v>
      </c>
      <c r="Z2" s="840" t="s">
        <v>402</v>
      </c>
    </row>
    <row r="3" spans="1:26">
      <c r="A3" s="569" t="s">
        <v>314</v>
      </c>
      <c r="B3" s="570" t="s">
        <v>29</v>
      </c>
      <c r="C3" s="571">
        <f>'SG&amp;A_Quarterly'!C3</f>
        <v>9830</v>
      </c>
      <c r="D3" s="572">
        <f>C3+'SG&amp;A_Quarterly'!D3</f>
        <v>21290</v>
      </c>
      <c r="E3" s="572">
        <f>D3+'SG&amp;A_Quarterly'!E3</f>
        <v>32900</v>
      </c>
      <c r="F3" s="573">
        <f>E3+'SG&amp;A_Quarterly'!F3</f>
        <v>47482</v>
      </c>
      <c r="G3" s="571">
        <f>IFERROR('SG&amp;A_Quarterly'!G3,)</f>
        <v>16193.000000000002</v>
      </c>
      <c r="H3" s="572">
        <f>IFERROR(G3+'SG&amp;A_Quarterly'!J3,)</f>
        <v>37754</v>
      </c>
      <c r="I3" s="572">
        <f>IFERROR(H3+'SG&amp;A_Quarterly'!M3,)</f>
        <v>58812.471827999994</v>
      </c>
      <c r="J3" s="573">
        <f>IFERROR(I3+'SG&amp;A_Quarterly'!P3,)</f>
        <v>81133</v>
      </c>
      <c r="K3" s="571">
        <f>IFERROR('SG&amp;A_Quarterly'!S3,)</f>
        <v>21429</v>
      </c>
      <c r="L3" s="572">
        <f>IFERROR(K3+'SG&amp;A_Quarterly'!V3,)</f>
        <v>36019.129123999999</v>
      </c>
      <c r="M3" s="572">
        <f>IFERROR(L3+'SG&amp;A_Quarterly'!Y3,)</f>
        <v>55583.129123999999</v>
      </c>
      <c r="N3" s="573">
        <f>IFERROR(M3+'SG&amp;A_Quarterly'!AB3,)</f>
        <v>76461</v>
      </c>
      <c r="O3" s="571">
        <f>IFERROR('SG&amp;A_Quarterly'!AE3,)</f>
        <v>21320</v>
      </c>
      <c r="P3" s="572">
        <f>IFERROR(O3+'SG&amp;A_Quarterly'!AH3,)</f>
        <v>50810</v>
      </c>
      <c r="Q3" s="572">
        <f>IFERROR(P3+'SG&amp;A_Quarterly'!AK3,)</f>
        <v>75276</v>
      </c>
      <c r="R3" s="573">
        <f>IFERROR(Q3+'SG&amp;A_Quarterly'!AN3,)</f>
        <v>100596</v>
      </c>
      <c r="S3" s="571">
        <f>IFERROR('SG&amp;A_Quarterly'!AQ3,)</f>
        <v>35381.9</v>
      </c>
      <c r="T3" s="572">
        <f>IFERROR(S3+'SG&amp;A_Quarterly'!AT3,)</f>
        <v>68066.5</v>
      </c>
      <c r="U3" s="572">
        <f>IFERROR(T3+'SG&amp;A_Quarterly'!AW3,)</f>
        <v>101335.4</v>
      </c>
      <c r="V3" s="573">
        <f>IFERROR(U3+'SG&amp;A_Quarterly'!AZ3,)</f>
        <v>141803.09999999998</v>
      </c>
      <c r="W3" s="571">
        <f>IFERROR('SG&amp;A_Quarterly'!BC3,)</f>
        <v>38974</v>
      </c>
      <c r="X3" s="572">
        <f>IFERROR(W3+'SG&amp;A_Quarterly'!BF3,)</f>
        <v>84872</v>
      </c>
      <c r="Y3" s="572">
        <f>IFERROR(X3+'SG&amp;A_Quarterly'!BI3,)</f>
        <v>133118</v>
      </c>
      <c r="Z3" s="573">
        <f>IFERROR(Y3+'SG&amp;A_Quarterly'!BL3,)</f>
        <v>180123</v>
      </c>
    </row>
    <row r="4" spans="1:26">
      <c r="A4" s="576" t="s">
        <v>94</v>
      </c>
      <c r="B4" s="577" t="s">
        <v>95</v>
      </c>
      <c r="C4" s="578">
        <f>'SG&amp;A_Quarterly'!C4</f>
        <v>1185.4449999999999</v>
      </c>
      <c r="D4" s="579">
        <f>C4+'SG&amp;A_Quarterly'!D4</f>
        <v>2732.9030000000002</v>
      </c>
      <c r="E4" s="579">
        <f>D4+'SG&amp;A_Quarterly'!E4</f>
        <v>4532.4870000000001</v>
      </c>
      <c r="F4" s="580">
        <f>E4+'SG&amp;A_Quarterly'!F4</f>
        <v>6188.9480000000003</v>
      </c>
      <c r="G4" s="578">
        <f>IFERROR('SG&amp;A_Quarterly'!G4,)</f>
        <v>1503.5239999999999</v>
      </c>
      <c r="H4" s="579">
        <f>IFERROR(G4+'SG&amp;A_Quarterly'!J4,)</f>
        <v>3877.0830000000001</v>
      </c>
      <c r="I4" s="579">
        <f>IFERROR(H4+'SG&amp;A_Quarterly'!M4,)</f>
        <v>5601.8150000000005</v>
      </c>
      <c r="J4" s="580">
        <f>IFERROR(I4+'SG&amp;A_Quarterly'!P4,)</f>
        <v>7740.0240000000003</v>
      </c>
      <c r="K4" s="578">
        <f>IFERROR('SG&amp;A_Quarterly'!S4,)</f>
        <v>1475.0540000000001</v>
      </c>
      <c r="L4" s="579">
        <f>IFERROR(K4+'SG&amp;A_Quarterly'!V4,)</f>
        <v>3867.1950000000002</v>
      </c>
      <c r="M4" s="579">
        <f>IFERROR(L4+'SG&amp;A_Quarterly'!Y4,)</f>
        <v>5413.7560000000003</v>
      </c>
      <c r="N4" s="580">
        <f>IFERROR(M4+'SG&amp;A_Quarterly'!AB4,)</f>
        <v>8366.648000000001</v>
      </c>
      <c r="O4" s="578">
        <f>IFERROR('SG&amp;A_Quarterly'!AE4,)</f>
        <v>2328.0590000000002</v>
      </c>
      <c r="P4" s="579">
        <f>IFERROR(O4+'SG&amp;A_Quarterly'!AH4,)</f>
        <v>4677.1499999999996</v>
      </c>
      <c r="Q4" s="579">
        <f>IFERROR(P4+'SG&amp;A_Quarterly'!AK4,)</f>
        <v>7105.5450000000001</v>
      </c>
      <c r="R4" s="580">
        <f>IFERROR(Q4+'SG&amp;A_Quarterly'!AN4,)</f>
        <v>9137.4449999999997</v>
      </c>
      <c r="S4" s="578">
        <f>IFERROR('SG&amp;A_Quarterly'!AQ4,)</f>
        <v>2562.6559999999999</v>
      </c>
      <c r="T4" s="579">
        <f>IFERROR(S4+'SG&amp;A_Quarterly'!AT4,)</f>
        <v>5108.8269999999993</v>
      </c>
      <c r="U4" s="579">
        <f>IFERROR(T4+'SG&amp;A_Quarterly'!AW4,)</f>
        <v>7937.0301799999997</v>
      </c>
      <c r="V4" s="580">
        <f>IFERROR(U4+'SG&amp;A_Quarterly'!AZ4,)</f>
        <v>10022.963777999999</v>
      </c>
      <c r="W4" s="578">
        <f>IFERROR('SG&amp;A_Quarterly'!BC4,)</f>
        <v>2200.024531</v>
      </c>
      <c r="X4" s="579">
        <f>IFERROR(W4+'SG&amp;A_Quarterly'!BF4,)</f>
        <v>4637.2264240000004</v>
      </c>
      <c r="Y4" s="579">
        <f>IFERROR(X4+'SG&amp;A_Quarterly'!BI4,)</f>
        <v>7170.2424210000008</v>
      </c>
      <c r="Z4" s="580">
        <f>IFERROR(Y4+'SG&amp;A_Quarterly'!BL4,)</f>
        <v>9671.091421000001</v>
      </c>
    </row>
    <row r="5" spans="1:26">
      <c r="A5" s="583" t="s">
        <v>317</v>
      </c>
      <c r="B5" s="584" t="s">
        <v>318</v>
      </c>
      <c r="C5" s="585">
        <f>IFERROR(C4/C$3,)</f>
        <v>0.12059460834181078</v>
      </c>
      <c r="D5" s="586">
        <f t="shared" ref="D5:F5" si="0">IFERROR(D4/D$3,)</f>
        <v>0.12836557069046503</v>
      </c>
      <c r="E5" s="586">
        <f t="shared" si="0"/>
        <v>0.1377655623100304</v>
      </c>
      <c r="F5" s="587">
        <f t="shared" si="0"/>
        <v>0.13034303525546523</v>
      </c>
      <c r="G5" s="585">
        <f>IFERROR(G4/G$3,)</f>
        <v>9.2850243932563442E-2</v>
      </c>
      <c r="H5" s="586">
        <f t="shared" ref="H5:K5" si="1">IFERROR(H4/H$3,)</f>
        <v>0.10269330402076601</v>
      </c>
      <c r="I5" s="586">
        <f t="shared" si="1"/>
        <v>9.5248759759371915E-2</v>
      </c>
      <c r="J5" s="587">
        <f t="shared" si="1"/>
        <v>9.5399208706691482E-2</v>
      </c>
      <c r="K5" s="585">
        <f t="shared" si="1"/>
        <v>6.8834476643800463E-2</v>
      </c>
      <c r="L5" s="586">
        <f t="shared" ref="L5:Z5" si="2">IFERROR(L4/L$3,)</f>
        <v>0.10736503336009974</v>
      </c>
      <c r="M5" s="586">
        <f t="shared" si="2"/>
        <v>9.7399266383914648E-2</v>
      </c>
      <c r="N5" s="587">
        <f t="shared" si="2"/>
        <v>0.10942373236028827</v>
      </c>
      <c r="O5" s="585">
        <f t="shared" si="2"/>
        <v>0.10919601313320826</v>
      </c>
      <c r="P5" s="586">
        <f t="shared" si="2"/>
        <v>9.2051761464278681E-2</v>
      </c>
      <c r="Q5" s="586">
        <f t="shared" si="2"/>
        <v>9.4393232902917262E-2</v>
      </c>
      <c r="R5" s="587">
        <f t="shared" si="2"/>
        <v>9.0833084814505541E-2</v>
      </c>
      <c r="S5" s="585">
        <f t="shared" si="2"/>
        <v>7.2428445052413803E-2</v>
      </c>
      <c r="T5" s="586">
        <f t="shared" si="2"/>
        <v>7.5056408071518282E-2</v>
      </c>
      <c r="U5" s="586">
        <f t="shared" si="2"/>
        <v>7.832435831900797E-2</v>
      </c>
      <c r="V5" s="587">
        <f t="shared" si="2"/>
        <v>7.068226137510393E-2</v>
      </c>
      <c r="W5" s="585">
        <f t="shared" si="2"/>
        <v>5.6448517755426697E-2</v>
      </c>
      <c r="X5" s="586">
        <f t="shared" si="2"/>
        <v>5.4637883212366865E-2</v>
      </c>
      <c r="Y5" s="586">
        <f t="shared" si="2"/>
        <v>5.3863808207755534E-2</v>
      </c>
      <c r="Z5" s="587">
        <f t="shared" si="2"/>
        <v>5.3691596414672201E-2</v>
      </c>
    </row>
    <row r="6" spans="1:26">
      <c r="A6" s="594" t="s">
        <v>105</v>
      </c>
      <c r="B6" s="577" t="s">
        <v>307</v>
      </c>
      <c r="C6" s="578">
        <f>'SG&amp;A_Quarterly'!C6</f>
        <v>462.74799999999999</v>
      </c>
      <c r="D6" s="579">
        <f>C6+'SG&amp;A_Quarterly'!D6</f>
        <v>1019.444</v>
      </c>
      <c r="E6" s="579">
        <f>D6+'SG&amp;A_Quarterly'!E6</f>
        <v>1430.704</v>
      </c>
      <c r="F6" s="580">
        <f>E6+'SG&amp;A_Quarterly'!F6</f>
        <v>1528.768</v>
      </c>
      <c r="G6" s="578">
        <f>IFERROR('SG&amp;A_Quarterly'!G6,)</f>
        <v>319.90499999999997</v>
      </c>
      <c r="H6" s="579">
        <f>IFERROR(G6+'SG&amp;A_Quarterly'!J6,)</f>
        <v>869.55</v>
      </c>
      <c r="I6" s="579">
        <f>IFERROR(H6+'SG&amp;A_Quarterly'!M6,)</f>
        <v>1394.5029999999999</v>
      </c>
      <c r="J6" s="580">
        <f>IFERROR(I6+'SG&amp;A_Quarterly'!P6,)</f>
        <v>1923.598</v>
      </c>
      <c r="K6" s="578">
        <f>IFERROR('SG&amp;A_Quarterly'!S6,)</f>
        <v>401.61700000000002</v>
      </c>
      <c r="L6" s="579">
        <f>IFERROR(K6+'SG&amp;A_Quarterly'!V6,)</f>
        <v>1053.384</v>
      </c>
      <c r="M6" s="579">
        <f>IFERROR(L6+'SG&amp;A_Quarterly'!Y6,)</f>
        <v>1537.421</v>
      </c>
      <c r="N6" s="580">
        <f>IFERROR(M6+'SG&amp;A_Quarterly'!AB6,)</f>
        <v>3115.05</v>
      </c>
      <c r="O6" s="578">
        <f>IFERROR('SG&amp;A_Quarterly'!AE6,)</f>
        <v>800.79</v>
      </c>
      <c r="P6" s="579">
        <f>IFERROR(O6+'SG&amp;A_Quarterly'!AH6,)</f>
        <v>2485.8869999999997</v>
      </c>
      <c r="Q6" s="579">
        <f>IFERROR(P6+'SG&amp;A_Quarterly'!AK6,)</f>
        <v>3718.1789999999996</v>
      </c>
      <c r="R6" s="580">
        <f>IFERROR(Q6+'SG&amp;A_Quarterly'!AN6,)</f>
        <v>4700.5929999999998</v>
      </c>
      <c r="S6" s="578">
        <f>IFERROR('SG&amp;A_Quarterly'!AQ6,)</f>
        <v>1092.835</v>
      </c>
      <c r="T6" s="579">
        <f>IFERROR(S6+'SG&amp;A_Quarterly'!AT6,)</f>
        <v>2111.2551669999998</v>
      </c>
      <c r="U6" s="579">
        <f>IFERROR(T6+'SG&amp;A_Quarterly'!AW6,)</f>
        <v>3114.7865839999999</v>
      </c>
      <c r="V6" s="580">
        <f>IFERROR(U6+'SG&amp;A_Quarterly'!AZ6,)</f>
        <v>4429.7771059999995</v>
      </c>
      <c r="W6" s="578">
        <f>IFERROR('SG&amp;A_Quarterly'!BC6,)</f>
        <v>2115.6628559999999</v>
      </c>
      <c r="X6" s="579">
        <f>IFERROR(W6+'SG&amp;A_Quarterly'!BF6,)</f>
        <v>4398.0632540000006</v>
      </c>
      <c r="Y6" s="579">
        <f>IFERROR(X6+'SG&amp;A_Quarterly'!BI6,)</f>
        <v>6611.3567690000009</v>
      </c>
      <c r="Z6" s="580">
        <f>IFERROR(Y6+'SG&amp;A_Quarterly'!BL6,)</f>
        <v>9200.6427690000019</v>
      </c>
    </row>
    <row r="7" spans="1:26">
      <c r="A7" s="583" t="s">
        <v>317</v>
      </c>
      <c r="B7" s="584" t="s">
        <v>318</v>
      </c>
      <c r="C7" s="585">
        <f t="shared" ref="C7:F7" si="3">IFERROR(C6/C$3,)</f>
        <v>4.7075076297049843E-2</v>
      </c>
      <c r="D7" s="586">
        <f t="shared" si="3"/>
        <v>4.7883701268201032E-2</v>
      </c>
      <c r="E7" s="586">
        <f t="shared" si="3"/>
        <v>4.3486443768996956E-2</v>
      </c>
      <c r="F7" s="587">
        <f t="shared" si="3"/>
        <v>3.2196790362663749E-2</v>
      </c>
      <c r="G7" s="585">
        <f t="shared" ref="G7:V7" si="4">IFERROR(G6/G$3,)</f>
        <v>1.9755758661149876E-2</v>
      </c>
      <c r="H7" s="586">
        <f t="shared" si="4"/>
        <v>2.3031996609630765E-2</v>
      </c>
      <c r="I7" s="586">
        <f t="shared" si="4"/>
        <v>2.3711008169802716E-2</v>
      </c>
      <c r="J7" s="587">
        <f t="shared" si="4"/>
        <v>2.370919354639912E-2</v>
      </c>
      <c r="K7" s="585">
        <f t="shared" si="4"/>
        <v>1.8741751831630037E-2</v>
      </c>
      <c r="L7" s="586">
        <f t="shared" si="4"/>
        <v>2.9245126842839655E-2</v>
      </c>
      <c r="M7" s="586">
        <f t="shared" si="4"/>
        <v>2.7659849746317425E-2</v>
      </c>
      <c r="N7" s="587">
        <f t="shared" si="4"/>
        <v>4.0740377447326087E-2</v>
      </c>
      <c r="O7" s="585">
        <f t="shared" si="4"/>
        <v>3.7560506566604125E-2</v>
      </c>
      <c r="P7" s="586">
        <f t="shared" si="4"/>
        <v>4.8925152529029715E-2</v>
      </c>
      <c r="Q7" s="586">
        <f t="shared" si="4"/>
        <v>4.939395026303204E-2</v>
      </c>
      <c r="R7" s="587">
        <f t="shared" si="4"/>
        <v>4.6727434490436995E-2</v>
      </c>
      <c r="S7" s="585">
        <f t="shared" si="4"/>
        <v>3.0886837620365214E-2</v>
      </c>
      <c r="T7" s="586">
        <f t="shared" si="4"/>
        <v>3.101753677653471E-2</v>
      </c>
      <c r="U7" s="586">
        <f t="shared" si="4"/>
        <v>3.0737398618843958E-2</v>
      </c>
      <c r="V7" s="587">
        <f t="shared" si="4"/>
        <v>3.1238929938767208E-2</v>
      </c>
      <c r="W7" s="585">
        <f t="shared" ref="W7:Z7" si="5">IFERROR(W6/W$3,)</f>
        <v>5.4283954841689332E-2</v>
      </c>
      <c r="X7" s="586">
        <f t="shared" si="5"/>
        <v>5.181995539164861E-2</v>
      </c>
      <c r="Y7" s="586">
        <f t="shared" si="5"/>
        <v>4.9665385364864263E-2</v>
      </c>
      <c r="Z7" s="587">
        <f t="shared" si="5"/>
        <v>5.1079777535350854E-2</v>
      </c>
    </row>
    <row r="8" spans="1:26">
      <c r="A8" s="594" t="s">
        <v>108</v>
      </c>
      <c r="B8" s="577" t="s">
        <v>130</v>
      </c>
      <c r="C8" s="578">
        <f>'SG&amp;A_Quarterly'!C8</f>
        <v>238.93</v>
      </c>
      <c r="D8" s="579">
        <f>C8+'SG&amp;A_Quarterly'!D8</f>
        <v>642.77800000000002</v>
      </c>
      <c r="E8" s="579">
        <f>D8+'SG&amp;A_Quarterly'!E8</f>
        <v>930.01900000000001</v>
      </c>
      <c r="F8" s="580">
        <f>E8+'SG&amp;A_Quarterly'!F8</f>
        <v>1347.8890000000001</v>
      </c>
      <c r="G8" s="578">
        <f>IFERROR('SG&amp;A_Quarterly'!G8,)</f>
        <v>674.73800000000006</v>
      </c>
      <c r="H8" s="579">
        <f>IFERROR(G8+'SG&amp;A_Quarterly'!J8,)</f>
        <v>1319.1260000000002</v>
      </c>
      <c r="I8" s="579">
        <f>IFERROR(H8+'SG&amp;A_Quarterly'!M8,)</f>
        <v>1919.7040000000002</v>
      </c>
      <c r="J8" s="580">
        <f>IFERROR(I8+'SG&amp;A_Quarterly'!P8,)</f>
        <v>2343.8130000000001</v>
      </c>
      <c r="K8" s="578">
        <f>IFERROR('SG&amp;A_Quarterly'!S8,)</f>
        <v>267.22399999999999</v>
      </c>
      <c r="L8" s="579">
        <f>IFERROR(K8+'SG&amp;A_Quarterly'!V8,)</f>
        <v>388.65800000000002</v>
      </c>
      <c r="M8" s="579">
        <f>IFERROR(L8+'SG&amp;A_Quarterly'!Y8,)</f>
        <v>589.69100000000003</v>
      </c>
      <c r="N8" s="580">
        <f>IFERROR(M8+'SG&amp;A_Quarterly'!AB8,)</f>
        <v>840.21800000000007</v>
      </c>
      <c r="O8" s="578">
        <f>IFERROR('SG&amp;A_Quarterly'!AE8,)</f>
        <v>799.553</v>
      </c>
      <c r="P8" s="579">
        <f>IFERROR(O8+'SG&amp;A_Quarterly'!AH8,)</f>
        <v>1653.0630000000001</v>
      </c>
      <c r="Q8" s="579">
        <f>IFERROR(P8+'SG&amp;A_Quarterly'!AK8,)</f>
        <v>2007.4760000000001</v>
      </c>
      <c r="R8" s="580">
        <f>IFERROR(Q8+'SG&amp;A_Quarterly'!AN8,)</f>
        <v>4215.0730000000003</v>
      </c>
      <c r="S8" s="578">
        <f>IFERROR('SG&amp;A_Quarterly'!AQ8,)</f>
        <v>1609.318</v>
      </c>
      <c r="T8" s="579">
        <f>IFERROR(S8+'SG&amp;A_Quarterly'!AT8,)</f>
        <v>3611.511782</v>
      </c>
      <c r="U8" s="579">
        <f>IFERROR(T8+'SG&amp;A_Quarterly'!AW8,)</f>
        <v>4723.8017820000005</v>
      </c>
      <c r="V8" s="580">
        <f>IFERROR(U8+'SG&amp;A_Quarterly'!AZ8,)</f>
        <v>5914.1873810000006</v>
      </c>
      <c r="W8" s="578">
        <f>IFERROR('SG&amp;A_Quarterly'!BC8,)</f>
        <v>1318.646467</v>
      </c>
      <c r="X8" s="579">
        <f>IFERROR(W8+'SG&amp;A_Quarterly'!BF8,)</f>
        <v>5021.5207250000003</v>
      </c>
      <c r="Y8" s="579">
        <f>IFERROR(X8+'SG&amp;A_Quarterly'!BI8,)</f>
        <v>6487.9409599999999</v>
      </c>
      <c r="Z8" s="580">
        <f>IFERROR(Y8+'SG&amp;A_Quarterly'!BL8,)</f>
        <v>9029.7379600000004</v>
      </c>
    </row>
    <row r="9" spans="1:26">
      <c r="A9" s="583" t="s">
        <v>317</v>
      </c>
      <c r="B9" s="584" t="s">
        <v>164</v>
      </c>
      <c r="C9" s="585">
        <f t="shared" ref="C9:F9" si="6">IFERROR(C8/C$3,)</f>
        <v>2.4306205493387589E-2</v>
      </c>
      <c r="D9" s="586">
        <f t="shared" si="6"/>
        <v>3.019154532644434E-2</v>
      </c>
      <c r="E9" s="586">
        <f t="shared" si="6"/>
        <v>2.8268054711246202E-2</v>
      </c>
      <c r="F9" s="587">
        <f t="shared" si="6"/>
        <v>2.8387367844656924E-2</v>
      </c>
      <c r="G9" s="585">
        <f t="shared" ref="G9:V9" si="7">IFERROR(G8/G$3,)</f>
        <v>4.166849873402087E-2</v>
      </c>
      <c r="H9" s="586">
        <f t="shared" si="7"/>
        <v>3.4940032844201947E-2</v>
      </c>
      <c r="I9" s="586">
        <f t="shared" si="7"/>
        <v>3.264110383957794E-2</v>
      </c>
      <c r="J9" s="587">
        <f t="shared" si="7"/>
        <v>2.8888528712114676E-2</v>
      </c>
      <c r="K9" s="585">
        <f t="shared" si="7"/>
        <v>1.2470203929254747E-2</v>
      </c>
      <c r="L9" s="586">
        <f t="shared" si="7"/>
        <v>1.0790321960922489E-2</v>
      </c>
      <c r="M9" s="586">
        <f t="shared" si="7"/>
        <v>1.0609172410651129E-2</v>
      </c>
      <c r="N9" s="587">
        <f t="shared" si="7"/>
        <v>1.0988843985822838E-2</v>
      </c>
      <c r="O9" s="585">
        <f t="shared" si="7"/>
        <v>3.7502485928705441E-2</v>
      </c>
      <c r="P9" s="586">
        <f t="shared" si="7"/>
        <v>3.253420586498721E-2</v>
      </c>
      <c r="Q9" s="586">
        <f t="shared" si="7"/>
        <v>2.6668207662468784E-2</v>
      </c>
      <c r="R9" s="587">
        <f t="shared" si="7"/>
        <v>4.1901000039763013E-2</v>
      </c>
      <c r="S9" s="585">
        <f t="shared" si="7"/>
        <v>4.548421650617971E-2</v>
      </c>
      <c r="T9" s="586">
        <f t="shared" si="7"/>
        <v>5.3058579212975548E-2</v>
      </c>
      <c r="U9" s="586">
        <f t="shared" si="7"/>
        <v>4.6615514242801637E-2</v>
      </c>
      <c r="V9" s="587">
        <f t="shared" si="7"/>
        <v>4.1707038710719312E-2</v>
      </c>
      <c r="W9" s="585">
        <f t="shared" ref="W9:Z9" si="8">IFERROR(W8/W$3,)</f>
        <v>3.3834003874377794E-2</v>
      </c>
      <c r="X9" s="586">
        <f t="shared" si="8"/>
        <v>5.916581116269206E-2</v>
      </c>
      <c r="Y9" s="586">
        <f t="shared" si="8"/>
        <v>4.8738269505250981E-2</v>
      </c>
      <c r="Z9" s="587">
        <f t="shared" si="8"/>
        <v>5.0130954736485628E-2</v>
      </c>
    </row>
    <row r="10" spans="1:26">
      <c r="A10" s="595" t="s">
        <v>303</v>
      </c>
      <c r="B10" s="596" t="s">
        <v>131</v>
      </c>
      <c r="C10" s="597">
        <f>'SG&amp;A_Quarterly'!C10</f>
        <v>425.714</v>
      </c>
      <c r="D10" s="598">
        <f>C10+'SG&amp;A_Quarterly'!D10</f>
        <v>748.52499999999998</v>
      </c>
      <c r="E10" s="598">
        <f>D10+'SG&amp;A_Quarterly'!E10</f>
        <v>1073.7280000000001</v>
      </c>
      <c r="F10" s="599">
        <f>E10+'SG&amp;A_Quarterly'!F10</f>
        <v>1647.855</v>
      </c>
      <c r="G10" s="597">
        <f>IFERROR('SG&amp;A_Quarterly'!G10,)</f>
        <v>630.08699999999999</v>
      </c>
      <c r="H10" s="598">
        <f>IFERROR(G10+'SG&amp;A_Quarterly'!J10,)</f>
        <v>1374.3789999999999</v>
      </c>
      <c r="I10" s="598">
        <f>IFERROR(H10+'SG&amp;A_Quarterly'!M10,)</f>
        <v>1933.567</v>
      </c>
      <c r="J10" s="599">
        <f>IFERROR(I10+'SG&amp;A_Quarterly'!P10,)</f>
        <v>2540.9120000000003</v>
      </c>
      <c r="K10" s="597">
        <f>IFERROR('SG&amp;A_Quarterly'!S10,)</f>
        <v>510.42599999999999</v>
      </c>
      <c r="L10" s="598">
        <f>IFERROR(K10+'SG&amp;A_Quarterly'!V10,)</f>
        <v>1110.961</v>
      </c>
      <c r="M10" s="598">
        <f>IFERROR(L10+'SG&amp;A_Quarterly'!Y10,)</f>
        <v>1691.3980000000001</v>
      </c>
      <c r="N10" s="599">
        <f>IFERROR(M10+'SG&amp;A_Quarterly'!AB10,)</f>
        <v>2825.7939999999999</v>
      </c>
      <c r="O10" s="597">
        <f>IFERROR('SG&amp;A_Quarterly'!AE10,)</f>
        <v>523.947</v>
      </c>
      <c r="P10" s="598">
        <f>IFERROR(O10+'SG&amp;A_Quarterly'!AH10,)</f>
        <v>985.80500000000006</v>
      </c>
      <c r="Q10" s="598">
        <f>IFERROR(P10+'SG&amp;A_Quarterly'!AK10,)</f>
        <v>1496.047</v>
      </c>
      <c r="R10" s="599">
        <f>IFERROR(Q10+'SG&amp;A_Quarterly'!AN10,)</f>
        <v>2264.7820000000002</v>
      </c>
      <c r="S10" s="597">
        <f>IFERROR('SG&amp;A_Quarterly'!AQ10,)</f>
        <v>949.16200000000003</v>
      </c>
      <c r="T10" s="598">
        <f>IFERROR(S10+'SG&amp;A_Quarterly'!AT10,)</f>
        <v>1957.1427630000001</v>
      </c>
      <c r="U10" s="598">
        <f>IFERROR(T10+'SG&amp;A_Quarterly'!AW10,)</f>
        <v>3085.7977499999997</v>
      </c>
      <c r="V10" s="599">
        <f>IFERROR(U10+'SG&amp;A_Quarterly'!AZ10,)</f>
        <v>6676.4098190000004</v>
      </c>
      <c r="W10" s="597">
        <f>IFERROR('SG&amp;A_Quarterly'!BC10,)</f>
        <v>1768.3492180000001</v>
      </c>
      <c r="X10" s="598">
        <f>IFERROR(W10+'SG&amp;A_Quarterly'!BF10,)</f>
        <v>2811.6062659999998</v>
      </c>
      <c r="Y10" s="598">
        <f>IFERROR(X10+'SG&amp;A_Quarterly'!BI10,)</f>
        <v>4792.3496189999996</v>
      </c>
      <c r="Z10" s="599">
        <f>IFERROR(Y10+'SG&amp;A_Quarterly'!BL10,)</f>
        <v>7499.3386190000001</v>
      </c>
    </row>
    <row r="11" spans="1:26">
      <c r="A11" s="602" t="s">
        <v>316</v>
      </c>
      <c r="B11" s="603" t="s">
        <v>164</v>
      </c>
      <c r="C11" s="604">
        <f t="shared" ref="C11:F11" si="9">IFERROR(C10/C$3,)</f>
        <v>4.3307629704984738E-2</v>
      </c>
      <c r="D11" s="605">
        <f t="shared" si="9"/>
        <v>3.5158525129168623E-2</v>
      </c>
      <c r="E11" s="605">
        <f t="shared" si="9"/>
        <v>3.2636109422492406E-2</v>
      </c>
      <c r="F11" s="606">
        <f t="shared" si="9"/>
        <v>3.4704835516616822E-2</v>
      </c>
      <c r="G11" s="604">
        <f t="shared" ref="G11:V11" si="10">IFERROR(G10/G$3,)</f>
        <v>3.8911072685728396E-2</v>
      </c>
      <c r="H11" s="605">
        <f t="shared" si="10"/>
        <v>3.6403533400434389E-2</v>
      </c>
      <c r="I11" s="605">
        <f t="shared" si="10"/>
        <v>3.2876819149088195E-2</v>
      </c>
      <c r="J11" s="606">
        <f t="shared" si="10"/>
        <v>3.1317860796469997E-2</v>
      </c>
      <c r="K11" s="604">
        <f t="shared" si="10"/>
        <v>2.3819403611927761E-2</v>
      </c>
      <c r="L11" s="605">
        <f t="shared" si="10"/>
        <v>3.084363856148184E-2</v>
      </c>
      <c r="M11" s="605">
        <f t="shared" si="10"/>
        <v>3.0430060823432099E-2</v>
      </c>
      <c r="N11" s="606">
        <f t="shared" si="10"/>
        <v>3.6957324649167546E-2</v>
      </c>
      <c r="O11" s="604">
        <f t="shared" si="10"/>
        <v>2.4575375234521576E-2</v>
      </c>
      <c r="P11" s="605">
        <f t="shared" si="10"/>
        <v>1.9401790986026374E-2</v>
      </c>
      <c r="Q11" s="605">
        <f t="shared" si="10"/>
        <v>1.9874156437642808E-2</v>
      </c>
      <c r="R11" s="606">
        <f t="shared" si="10"/>
        <v>2.2513638713268919E-2</v>
      </c>
      <c r="S11" s="604">
        <f t="shared" si="10"/>
        <v>2.6826202097682713E-2</v>
      </c>
      <c r="T11" s="605">
        <f t="shared" si="10"/>
        <v>2.8753392094495824E-2</v>
      </c>
      <c r="U11" s="605">
        <f t="shared" si="10"/>
        <v>3.0451330433392477E-2</v>
      </c>
      <c r="V11" s="606">
        <f t="shared" si="10"/>
        <v>4.7082255740530363E-2</v>
      </c>
      <c r="W11" s="604">
        <f t="shared" ref="W11:Z11" si="11">IFERROR(W10/W$3,)</f>
        <v>4.5372535998357881E-2</v>
      </c>
      <c r="X11" s="605">
        <f t="shared" si="11"/>
        <v>3.3127607055330376E-2</v>
      </c>
      <c r="Y11" s="605">
        <f t="shared" si="11"/>
        <v>3.6000763375351193E-2</v>
      </c>
      <c r="Z11" s="606">
        <f t="shared" si="11"/>
        <v>4.1634542057371909E-2</v>
      </c>
    </row>
    <row r="12" spans="1:26">
      <c r="A12" s="595" t="s">
        <v>294</v>
      </c>
      <c r="B12" s="596" t="s">
        <v>305</v>
      </c>
      <c r="C12" s="597">
        <f>'SG&amp;A_Quarterly'!C12</f>
        <v>382.60899999999998</v>
      </c>
      <c r="D12" s="598">
        <f>C12+'SG&amp;A_Quarterly'!D12</f>
        <v>729.745</v>
      </c>
      <c r="E12" s="598">
        <f>D12+'SG&amp;A_Quarterly'!E12</f>
        <v>1068.0450000000001</v>
      </c>
      <c r="F12" s="599">
        <f>E12+'SG&amp;A_Quarterly'!F12</f>
        <v>1599.3980000000001</v>
      </c>
      <c r="G12" s="597">
        <f>IFERROR('SG&amp;A_Quarterly'!G12,)</f>
        <v>399.54300000000001</v>
      </c>
      <c r="H12" s="598">
        <f>IFERROR(G12+'SG&amp;A_Quarterly'!J12,)</f>
        <v>1113.3130000000001</v>
      </c>
      <c r="I12" s="598">
        <f>IFERROR(H12+'SG&amp;A_Quarterly'!M12,)</f>
        <v>1458.63</v>
      </c>
      <c r="J12" s="599">
        <f>IFERROR(I12+'SG&amp;A_Quarterly'!P12,)</f>
        <v>1908.2040000000002</v>
      </c>
      <c r="K12" s="597">
        <f>IFERROR('SG&amp;A_Quarterly'!S12,)</f>
        <v>226.07599999999999</v>
      </c>
      <c r="L12" s="598">
        <f>IFERROR(K12+'SG&amp;A_Quarterly'!V12,)</f>
        <v>515.05600000000004</v>
      </c>
      <c r="M12" s="598">
        <f>IFERROR(L12+'SG&amp;A_Quarterly'!Y12,)</f>
        <v>696.52200000000005</v>
      </c>
      <c r="N12" s="599">
        <f>IFERROR(M12+'SG&amp;A_Quarterly'!AB12,)</f>
        <v>926.50200000000007</v>
      </c>
      <c r="O12" s="597">
        <f>IFERROR('SG&amp;A_Quarterly'!AE12,)</f>
        <v>186.137</v>
      </c>
      <c r="P12" s="598">
        <f>IFERROR(O12+'SG&amp;A_Quarterly'!AH12,)</f>
        <v>467.37599999999998</v>
      </c>
      <c r="Q12" s="598">
        <f>IFERROR(P12+'SG&amp;A_Quarterly'!AK12,)</f>
        <v>636.98699999999997</v>
      </c>
      <c r="R12" s="599">
        <f>IFERROR(Q12+'SG&amp;A_Quarterly'!AN12,)</f>
        <v>714.71399999999994</v>
      </c>
      <c r="S12" s="597">
        <f>IFERROR('SG&amp;A_Quarterly'!AQ12,)</f>
        <v>1687.354</v>
      </c>
      <c r="T12" s="598">
        <f>IFERROR(S12+'SG&amp;A_Quarterly'!AT12,)</f>
        <v>2691.9794449999999</v>
      </c>
      <c r="U12" s="598">
        <f>IFERROR(T12+'SG&amp;A_Quarterly'!AW12,)</f>
        <v>3179.6627800000001</v>
      </c>
      <c r="V12" s="599">
        <f>IFERROR(U12+'SG&amp;A_Quarterly'!AZ12,)</f>
        <v>3826.2594980000003</v>
      </c>
      <c r="W12" s="597">
        <f>IFERROR('SG&amp;A_Quarterly'!BC12,)</f>
        <v>578.01816399999996</v>
      </c>
      <c r="X12" s="598">
        <f>IFERROR(W12+'SG&amp;A_Quarterly'!BF12,)</f>
        <v>1326.2437829999999</v>
      </c>
      <c r="Y12" s="598">
        <f>IFERROR(X12+'SG&amp;A_Quarterly'!BI12,)</f>
        <v>2339.7015969999998</v>
      </c>
      <c r="Z12" s="599">
        <f>IFERROR(Y12+'SG&amp;A_Quarterly'!BL12,)</f>
        <v>3195.5285969999995</v>
      </c>
    </row>
    <row r="13" spans="1:26">
      <c r="A13" s="602" t="s">
        <v>316</v>
      </c>
      <c r="B13" s="603" t="s">
        <v>164</v>
      </c>
      <c r="C13" s="604">
        <f t="shared" ref="C13:F13" si="12">IFERROR(C12/C$3,)</f>
        <v>3.8922583926754829E-2</v>
      </c>
      <c r="D13" s="605">
        <f t="shared" si="12"/>
        <v>3.427642085486144E-2</v>
      </c>
      <c r="E13" s="605">
        <f t="shared" si="12"/>
        <v>3.2463373860182373E-2</v>
      </c>
      <c r="F13" s="606">
        <f t="shared" si="12"/>
        <v>3.368430141948528E-2</v>
      </c>
      <c r="G13" s="604">
        <f t="shared" ref="G13:V13" si="13">IFERROR(G12/G$3,)</f>
        <v>2.4673809670845426E-2</v>
      </c>
      <c r="H13" s="605">
        <f t="shared" si="13"/>
        <v>2.9488610478359913E-2</v>
      </c>
      <c r="I13" s="605">
        <f t="shared" si="13"/>
        <v>2.4801372135247711E-2</v>
      </c>
      <c r="J13" s="606">
        <f t="shared" si="13"/>
        <v>2.3519455708527974E-2</v>
      </c>
      <c r="K13" s="604">
        <f t="shared" si="13"/>
        <v>1.0550002333286667E-2</v>
      </c>
      <c r="L13" s="605">
        <f t="shared" si="13"/>
        <v>1.4299512856817289E-2</v>
      </c>
      <c r="M13" s="605">
        <f t="shared" si="13"/>
        <v>1.2531176473460755E-2</v>
      </c>
      <c r="N13" s="606">
        <f t="shared" si="13"/>
        <v>1.2117314709459726E-2</v>
      </c>
      <c r="O13" s="604">
        <f t="shared" si="13"/>
        <v>8.7306285178236406E-3</v>
      </c>
      <c r="P13" s="605">
        <f t="shared" si="13"/>
        <v>9.1985042314505008E-3</v>
      </c>
      <c r="Q13" s="605">
        <f t="shared" si="13"/>
        <v>8.4620197672564956E-3</v>
      </c>
      <c r="R13" s="606">
        <f t="shared" si="13"/>
        <v>7.104795419300966E-3</v>
      </c>
      <c r="S13" s="604">
        <f t="shared" si="13"/>
        <v>4.7689750974368249E-2</v>
      </c>
      <c r="T13" s="605">
        <f t="shared" si="13"/>
        <v>3.9549256168599826E-2</v>
      </c>
      <c r="U13" s="605">
        <f t="shared" si="13"/>
        <v>3.1377611180298297E-2</v>
      </c>
      <c r="V13" s="606">
        <f t="shared" si="13"/>
        <v>2.6982904449902725E-2</v>
      </c>
      <c r="W13" s="604">
        <f t="shared" ref="W13:Z13" si="14">IFERROR(W12/W$3,)</f>
        <v>1.4830865807974545E-2</v>
      </c>
      <c r="X13" s="605">
        <f t="shared" si="14"/>
        <v>1.5626399554623433E-2</v>
      </c>
      <c r="Y13" s="605">
        <f t="shared" si="14"/>
        <v>1.7576147455640859E-2</v>
      </c>
      <c r="Z13" s="606">
        <f t="shared" si="14"/>
        <v>1.7740813760596923E-2</v>
      </c>
    </row>
    <row r="14" spans="1:26">
      <c r="A14" s="595" t="s">
        <v>102</v>
      </c>
      <c r="B14" s="596" t="s">
        <v>103</v>
      </c>
      <c r="C14" s="597">
        <f>'SG&amp;A_Quarterly'!C14</f>
        <v>118.205</v>
      </c>
      <c r="D14" s="598">
        <f>C14+'SG&amp;A_Quarterly'!D14</f>
        <v>231.04300000000001</v>
      </c>
      <c r="E14" s="598">
        <f>D14+'SG&amp;A_Quarterly'!E14</f>
        <v>348.71000000000004</v>
      </c>
      <c r="F14" s="599">
        <f>E14+'SG&amp;A_Quarterly'!F14</f>
        <v>472.65400000000005</v>
      </c>
      <c r="G14" s="597">
        <f>IFERROR('SG&amp;A_Quarterly'!G14,)</f>
        <v>163.857</v>
      </c>
      <c r="H14" s="598">
        <f>IFERROR(G14+'SG&amp;A_Quarterly'!J14,)</f>
        <v>350.31100000000004</v>
      </c>
      <c r="I14" s="598">
        <f>IFERROR(H14+'SG&amp;A_Quarterly'!M14,)</f>
        <v>527.04600000000005</v>
      </c>
      <c r="J14" s="599">
        <f>IFERROR(I14+'SG&amp;A_Quarterly'!P14,)</f>
        <v>665.14400000000001</v>
      </c>
      <c r="K14" s="597">
        <f>IFERROR('SG&amp;A_Quarterly'!S14,)</f>
        <v>183.422</v>
      </c>
      <c r="L14" s="598">
        <f>IFERROR(K14+'SG&amp;A_Quarterly'!V14,)</f>
        <v>368.64</v>
      </c>
      <c r="M14" s="598">
        <f>IFERROR(L14+'SG&amp;A_Quarterly'!Y14,)</f>
        <v>539.26499999999999</v>
      </c>
      <c r="N14" s="599">
        <f>IFERROR(M14+'SG&amp;A_Quarterly'!AB14,)</f>
        <v>739.63799999999992</v>
      </c>
      <c r="O14" s="597">
        <f>IFERROR('SG&amp;A_Quarterly'!AE14,)</f>
        <v>211.79900000000001</v>
      </c>
      <c r="P14" s="598">
        <f>IFERROR(O14+'SG&amp;A_Quarterly'!AH14,)</f>
        <v>445.80700000000002</v>
      </c>
      <c r="Q14" s="598">
        <f>IFERROR(P14+'SG&amp;A_Quarterly'!AK14,)</f>
        <v>693.23800000000006</v>
      </c>
      <c r="R14" s="599">
        <f>IFERROR(Q14+'SG&amp;A_Quarterly'!AN14,)</f>
        <v>956.85200000000009</v>
      </c>
      <c r="S14" s="597">
        <f>IFERROR('SG&amp;A_Quarterly'!AQ14,)</f>
        <v>372.00599999999997</v>
      </c>
      <c r="T14" s="598">
        <f>IFERROR(S14+'SG&amp;A_Quarterly'!AT14,)</f>
        <v>747.75356199999999</v>
      </c>
      <c r="U14" s="598">
        <f>IFERROR(T14+'SG&amp;A_Quarterly'!AW14,)</f>
        <v>1027.284373</v>
      </c>
      <c r="V14" s="599">
        <f>IFERROR(U14+'SG&amp;A_Quarterly'!AZ14,)</f>
        <v>1430.150449</v>
      </c>
      <c r="W14" s="597">
        <f>IFERROR('SG&amp;A_Quarterly'!BC14,)</f>
        <v>437.11958600000003</v>
      </c>
      <c r="X14" s="598">
        <f>IFERROR(W14+'SG&amp;A_Quarterly'!BF14,)</f>
        <v>906.62997600000006</v>
      </c>
      <c r="Y14" s="598">
        <f>IFERROR(X14+'SG&amp;A_Quarterly'!BI14,)</f>
        <v>1424.3948209999999</v>
      </c>
      <c r="Z14" s="599">
        <f>IFERROR(Y14+'SG&amp;A_Quarterly'!BL14,)</f>
        <v>1972.4728209999998</v>
      </c>
    </row>
    <row r="15" spans="1:26">
      <c r="A15" s="602" t="s">
        <v>316</v>
      </c>
      <c r="B15" s="603" t="s">
        <v>164</v>
      </c>
      <c r="C15" s="604">
        <f t="shared" ref="C15:F15" si="15">IFERROR(C14/C$3,)</f>
        <v>1.2024923702950153E-2</v>
      </c>
      <c r="D15" s="605">
        <f t="shared" si="15"/>
        <v>1.0852184124001879E-2</v>
      </c>
      <c r="E15" s="605">
        <f t="shared" si="15"/>
        <v>1.0599088145896657E-2</v>
      </c>
      <c r="F15" s="606">
        <f t="shared" si="15"/>
        <v>9.9543827134493078E-3</v>
      </c>
      <c r="G15" s="604">
        <f t="shared" ref="G15:V15" si="16">IFERROR(G14/G$3,)</f>
        <v>1.0119002037917617E-2</v>
      </c>
      <c r="H15" s="605">
        <f t="shared" si="16"/>
        <v>9.2787784075859525E-3</v>
      </c>
      <c r="I15" s="605">
        <f t="shared" si="16"/>
        <v>8.961466566842699E-3</v>
      </c>
      <c r="J15" s="606">
        <f t="shared" si="16"/>
        <v>8.1981930903578075E-3</v>
      </c>
      <c r="K15" s="604">
        <f t="shared" si="16"/>
        <v>8.5595221428904755E-3</v>
      </c>
      <c r="L15" s="605">
        <f t="shared" si="16"/>
        <v>1.023456171666212E-2</v>
      </c>
      <c r="M15" s="605">
        <f t="shared" si="16"/>
        <v>9.7019546847921714E-3</v>
      </c>
      <c r="N15" s="606">
        <f t="shared" si="16"/>
        <v>9.6734021265743302E-3</v>
      </c>
      <c r="O15" s="604">
        <f t="shared" si="16"/>
        <v>9.9342870544090068E-3</v>
      </c>
      <c r="P15" s="605">
        <f t="shared" si="16"/>
        <v>8.7740011808699076E-3</v>
      </c>
      <c r="Q15" s="605">
        <f t="shared" si="16"/>
        <v>9.2092831712630857E-3</v>
      </c>
      <c r="R15" s="606">
        <f t="shared" si="16"/>
        <v>9.511829496202634E-3</v>
      </c>
      <c r="S15" s="604">
        <f t="shared" si="16"/>
        <v>1.0514019880221243E-2</v>
      </c>
      <c r="T15" s="605">
        <f t="shared" si="16"/>
        <v>1.0985632609286507E-2</v>
      </c>
      <c r="U15" s="605">
        <f t="shared" si="16"/>
        <v>1.0137467982560882E-2</v>
      </c>
      <c r="V15" s="606">
        <f t="shared" si="16"/>
        <v>1.0085466742264451E-2</v>
      </c>
      <c r="W15" s="604">
        <f t="shared" ref="W15:Z15" si="17">IFERROR(W14/W$3,)</f>
        <v>1.1215671627238672E-2</v>
      </c>
      <c r="X15" s="605">
        <f t="shared" si="17"/>
        <v>1.0682321330945424E-2</v>
      </c>
      <c r="Y15" s="605">
        <f t="shared" si="17"/>
        <v>1.0700242048408179E-2</v>
      </c>
      <c r="Z15" s="606">
        <f t="shared" si="17"/>
        <v>1.095069936099221E-2</v>
      </c>
    </row>
    <row r="16" spans="1:26">
      <c r="A16" s="595" t="s">
        <v>99</v>
      </c>
      <c r="B16" s="596" t="s">
        <v>122</v>
      </c>
      <c r="C16" s="597">
        <f>'SG&amp;A_Quarterly'!C16</f>
        <v>128.41</v>
      </c>
      <c r="D16" s="598">
        <f>C16+'SG&amp;A_Quarterly'!D16</f>
        <v>312.09100000000001</v>
      </c>
      <c r="E16" s="598">
        <f>D16+'SG&amp;A_Quarterly'!E16</f>
        <v>472.35</v>
      </c>
      <c r="F16" s="599">
        <f>E16+'SG&amp;A_Quarterly'!F16</f>
        <v>664.06700000000001</v>
      </c>
      <c r="G16" s="597">
        <f>IFERROR('SG&amp;A_Quarterly'!G16,)</f>
        <v>206.15600000000001</v>
      </c>
      <c r="H16" s="598">
        <f>IFERROR(G16+'SG&amp;A_Quarterly'!J16,)</f>
        <v>444.096</v>
      </c>
      <c r="I16" s="598">
        <f>IFERROR(H16+'SG&amp;A_Quarterly'!M16,)</f>
        <v>683.39499999999998</v>
      </c>
      <c r="J16" s="599">
        <f>IFERROR(I16+'SG&amp;A_Quarterly'!P16,)</f>
        <v>910.00299999999993</v>
      </c>
      <c r="K16" s="597">
        <f>IFERROR('SG&amp;A_Quarterly'!S16,)</f>
        <v>213.88800000000001</v>
      </c>
      <c r="L16" s="598">
        <f>IFERROR(K16+'SG&amp;A_Quarterly'!V16,)</f>
        <v>406.45600000000002</v>
      </c>
      <c r="M16" s="598">
        <f>IFERROR(L16+'SG&amp;A_Quarterly'!Y16,)</f>
        <v>638.81100000000004</v>
      </c>
      <c r="N16" s="599">
        <f>IFERROR(M16+'SG&amp;A_Quarterly'!AB16,)</f>
        <v>840.827</v>
      </c>
      <c r="O16" s="597">
        <f>IFERROR('SG&amp;A_Quarterly'!AE16,)</f>
        <v>189.59700000000001</v>
      </c>
      <c r="P16" s="598">
        <f>IFERROR(O16+'SG&amp;A_Quarterly'!AH16,)</f>
        <v>502.95000000000005</v>
      </c>
      <c r="Q16" s="598">
        <f>IFERROR(P16+'SG&amp;A_Quarterly'!AK16,)</f>
        <v>787.625</v>
      </c>
      <c r="R16" s="599">
        <f>IFERROR(Q16+'SG&amp;A_Quarterly'!AN16,)</f>
        <v>1084.4470000000001</v>
      </c>
      <c r="S16" s="597">
        <f>IFERROR('SG&amp;A_Quarterly'!AQ16,)</f>
        <v>454.86599999999999</v>
      </c>
      <c r="T16" s="598">
        <f>IFERROR(S16+'SG&amp;A_Quarterly'!AT16,)</f>
        <v>721.74998600000004</v>
      </c>
      <c r="U16" s="598">
        <f>IFERROR(T16+'SG&amp;A_Quarterly'!AW16,)</f>
        <v>1062.000528</v>
      </c>
      <c r="V16" s="599">
        <f>IFERROR(U16+'SG&amp;A_Quarterly'!AZ16,)</f>
        <v>1591.4305330000002</v>
      </c>
      <c r="W16" s="597">
        <f>IFERROR('SG&amp;A_Quarterly'!BC16,)</f>
        <v>233.44264999999999</v>
      </c>
      <c r="X16" s="598">
        <f>IFERROR(W16+'SG&amp;A_Quarterly'!BF16,)</f>
        <v>538.74420599999996</v>
      </c>
      <c r="Y16" s="598">
        <f>IFERROR(X16+'SG&amp;A_Quarterly'!BI16,)</f>
        <v>887.63666699999999</v>
      </c>
      <c r="Z16" s="599">
        <f>IFERROR(Y16+'SG&amp;A_Quarterly'!BL16,)</f>
        <v>1434.3596669999999</v>
      </c>
    </row>
    <row r="17" spans="1:26">
      <c r="A17" s="602" t="s">
        <v>316</v>
      </c>
      <c r="B17" s="603" t="s">
        <v>164</v>
      </c>
      <c r="C17" s="604">
        <f t="shared" ref="C17:F17" si="18">IFERROR(C16/C$3,)</f>
        <v>1.3063072227873855E-2</v>
      </c>
      <c r="D17" s="605">
        <f t="shared" si="18"/>
        <v>1.4659041803663692E-2</v>
      </c>
      <c r="E17" s="605">
        <f t="shared" si="18"/>
        <v>1.4357142857142858E-2</v>
      </c>
      <c r="F17" s="606">
        <f t="shared" si="18"/>
        <v>1.3985657722926583E-2</v>
      </c>
      <c r="G17" s="604">
        <f t="shared" ref="G17:V17" si="19">IFERROR(G16/G$3,)</f>
        <v>1.2731180139566478E-2</v>
      </c>
      <c r="H17" s="605">
        <f t="shared" si="19"/>
        <v>1.176288605180908E-2</v>
      </c>
      <c r="I17" s="605">
        <f t="shared" si="19"/>
        <v>1.1619899296166683E-2</v>
      </c>
      <c r="J17" s="606">
        <f t="shared" si="19"/>
        <v>1.1216188234134075E-2</v>
      </c>
      <c r="K17" s="604">
        <f t="shared" si="19"/>
        <v>9.9812403751924957E-3</v>
      </c>
      <c r="L17" s="605">
        <f t="shared" si="19"/>
        <v>1.1284448288594887E-2</v>
      </c>
      <c r="M17" s="605">
        <f t="shared" si="19"/>
        <v>1.1492893798312096E-2</v>
      </c>
      <c r="N17" s="606">
        <f t="shared" si="19"/>
        <v>1.0996808830645688E-2</v>
      </c>
      <c r="O17" s="604">
        <f t="shared" si="19"/>
        <v>8.8929174484052541E-3</v>
      </c>
      <c r="P17" s="605">
        <f t="shared" si="19"/>
        <v>9.8986419996063783E-3</v>
      </c>
      <c r="Q17" s="605">
        <f t="shared" si="19"/>
        <v>1.0463162229661512E-2</v>
      </c>
      <c r="R17" s="606">
        <f t="shared" si="19"/>
        <v>1.0780219889458827E-2</v>
      </c>
      <c r="S17" s="604">
        <f t="shared" si="19"/>
        <v>1.2855895245874303E-2</v>
      </c>
      <c r="T17" s="605">
        <f t="shared" si="19"/>
        <v>1.0603600684624596E-2</v>
      </c>
      <c r="U17" s="605">
        <f t="shared" si="19"/>
        <v>1.0480054630464775E-2</v>
      </c>
      <c r="V17" s="606">
        <f t="shared" si="19"/>
        <v>1.1222819056847138E-2</v>
      </c>
      <c r="W17" s="604">
        <f t="shared" ref="W17:Z17" si="20">IFERROR(W16/W$3,)</f>
        <v>5.9897021090983731E-3</v>
      </c>
      <c r="X17" s="605">
        <f t="shared" si="20"/>
        <v>6.3477260580639076E-3</v>
      </c>
      <c r="Y17" s="605">
        <f t="shared" si="20"/>
        <v>6.6680438933878214E-3</v>
      </c>
      <c r="Z17" s="606">
        <f t="shared" si="20"/>
        <v>7.9632232807581478E-3</v>
      </c>
    </row>
    <row r="18" spans="1:26">
      <c r="A18" s="595" t="s">
        <v>306</v>
      </c>
      <c r="B18" s="596" t="s">
        <v>111</v>
      </c>
      <c r="C18" s="597">
        <f>'SG&amp;A_Quarterly'!C18</f>
        <v>108.063</v>
      </c>
      <c r="D18" s="598">
        <f>C18+'SG&amp;A_Quarterly'!D18</f>
        <v>210.745</v>
      </c>
      <c r="E18" s="598">
        <f>D18+'SG&amp;A_Quarterly'!E18</f>
        <v>445.47900000000004</v>
      </c>
      <c r="F18" s="599">
        <f>E18+'SG&amp;A_Quarterly'!F18</f>
        <v>707.80200000000002</v>
      </c>
      <c r="G18" s="597">
        <f>IFERROR('SG&amp;A_Quarterly'!G18,)</f>
        <v>97.972999999999999</v>
      </c>
      <c r="H18" s="598">
        <f>IFERROR(G18+'SG&amp;A_Quarterly'!J18,)</f>
        <v>351.976</v>
      </c>
      <c r="I18" s="598">
        <f>IFERROR(H18+'SG&amp;A_Quarterly'!M18,)</f>
        <v>536.09699999999998</v>
      </c>
      <c r="J18" s="599">
        <f>IFERROR(I18+'SG&amp;A_Quarterly'!P18,)</f>
        <v>706.80700000000002</v>
      </c>
      <c r="K18" s="597">
        <f>IFERROR('SG&amp;A_Quarterly'!S18,)</f>
        <v>92.710999999999999</v>
      </c>
      <c r="L18" s="598">
        <f>IFERROR(K18+'SG&amp;A_Quarterly'!V18,)</f>
        <v>169.142</v>
      </c>
      <c r="M18" s="598">
        <f>IFERROR(L18+'SG&amp;A_Quarterly'!Y18,)</f>
        <v>337.76099999999997</v>
      </c>
      <c r="N18" s="599">
        <f>IFERROR(M18+'SG&amp;A_Quarterly'!AB18,)</f>
        <v>537.25800000000004</v>
      </c>
      <c r="O18" s="597">
        <f>IFERROR('SG&amp;A_Quarterly'!AE18,)</f>
        <v>42.658999999999999</v>
      </c>
      <c r="P18" s="598">
        <f>IFERROR(O18+'SG&amp;A_Quarterly'!AH18,)</f>
        <v>237.08599999999998</v>
      </c>
      <c r="Q18" s="598">
        <f>IFERROR(P18+'SG&amp;A_Quarterly'!AK18,)</f>
        <v>352.67499999999995</v>
      </c>
      <c r="R18" s="599">
        <f>IFERROR(Q18+'SG&amp;A_Quarterly'!AN18,)</f>
        <v>513.2639999999999</v>
      </c>
      <c r="S18" s="597">
        <f>IFERROR('SG&amp;A_Quarterly'!AQ18,)</f>
        <v>203.87299999999999</v>
      </c>
      <c r="T18" s="598">
        <f>IFERROR(S18+'SG&amp;A_Quarterly'!AT18,)</f>
        <v>436.73104599999999</v>
      </c>
      <c r="U18" s="598">
        <f>IFERROR(T18+'SG&amp;A_Quarterly'!AW18,)</f>
        <v>718.03424199999995</v>
      </c>
      <c r="V18" s="599">
        <f>IFERROR(U18+'SG&amp;A_Quarterly'!AZ18,)</f>
        <v>1159.752673</v>
      </c>
      <c r="W18" s="597">
        <f>IFERROR('SG&amp;A_Quarterly'!BC18,)</f>
        <v>64.267548000000005</v>
      </c>
      <c r="X18" s="598">
        <f>IFERROR(W18+'SG&amp;A_Quarterly'!BF18,)</f>
        <v>383.239011</v>
      </c>
      <c r="Y18" s="598">
        <f>IFERROR(X18+'SG&amp;A_Quarterly'!BI18,)</f>
        <v>677.75857299999996</v>
      </c>
      <c r="Z18" s="599">
        <f>IFERROR(Y18+'SG&amp;A_Quarterly'!BL18,)</f>
        <v>1046.0455729999999</v>
      </c>
    </row>
    <row r="19" spans="1:26">
      <c r="A19" s="602" t="s">
        <v>316</v>
      </c>
      <c r="B19" s="603" t="s">
        <v>164</v>
      </c>
      <c r="C19" s="604">
        <f t="shared" ref="C19:Z19" si="21">IFERROR(C18/C$3,)</f>
        <v>1.0993184130213631E-2</v>
      </c>
      <c r="D19" s="605">
        <f t="shared" si="21"/>
        <v>9.8987787693752931E-3</v>
      </c>
      <c r="E19" s="605">
        <f t="shared" si="21"/>
        <v>1.3540395136778117E-2</v>
      </c>
      <c r="F19" s="606">
        <f t="shared" si="21"/>
        <v>1.4906743608104124E-2</v>
      </c>
      <c r="G19" s="604">
        <f t="shared" si="21"/>
        <v>6.05033038967455E-3</v>
      </c>
      <c r="H19" s="605">
        <f t="shared" si="21"/>
        <v>9.3228796948667692E-3</v>
      </c>
      <c r="I19" s="605">
        <f t="shared" si="21"/>
        <v>9.1153624960338756E-3</v>
      </c>
      <c r="J19" s="606">
        <f t="shared" si="21"/>
        <v>8.7117079363514226E-3</v>
      </c>
      <c r="K19" s="604">
        <f t="shared" si="21"/>
        <v>4.3264268047972371E-3</v>
      </c>
      <c r="L19" s="605">
        <f t="shared" si="21"/>
        <v>4.6958936574426659E-3</v>
      </c>
      <c r="M19" s="605">
        <f t="shared" si="21"/>
        <v>6.0766819954754872E-3</v>
      </c>
      <c r="N19" s="606">
        <f t="shared" si="21"/>
        <v>7.0265625613057641E-3</v>
      </c>
      <c r="O19" s="604">
        <f t="shared" si="21"/>
        <v>2.000891181988743E-3</v>
      </c>
      <c r="P19" s="605">
        <f t="shared" si="21"/>
        <v>4.6661287148199171E-3</v>
      </c>
      <c r="Q19" s="605">
        <f t="shared" si="21"/>
        <v>4.685092194059195E-3</v>
      </c>
      <c r="R19" s="606">
        <f t="shared" si="21"/>
        <v>5.1022307049982093E-3</v>
      </c>
      <c r="S19" s="604">
        <f t="shared" si="21"/>
        <v>5.7620704371444155E-3</v>
      </c>
      <c r="T19" s="605">
        <f t="shared" si="21"/>
        <v>6.4162406763973463E-3</v>
      </c>
      <c r="U19" s="605">
        <f t="shared" si="21"/>
        <v>7.0857197188741545E-3</v>
      </c>
      <c r="V19" s="606">
        <f t="shared" si="21"/>
        <v>8.1786129710845548E-3</v>
      </c>
      <c r="W19" s="604">
        <f t="shared" si="21"/>
        <v>1.6489851696002466E-3</v>
      </c>
      <c r="X19" s="605">
        <f t="shared" si="21"/>
        <v>4.5154940498633236E-3</v>
      </c>
      <c r="Y19" s="605">
        <f t="shared" si="21"/>
        <v>5.0914119277633372E-3</v>
      </c>
      <c r="Z19" s="606">
        <f t="shared" si="21"/>
        <v>5.8073959072411623E-3</v>
      </c>
    </row>
    <row r="20" spans="1:26">
      <c r="A20" s="615" t="s">
        <v>315</v>
      </c>
      <c r="B20" s="616" t="s">
        <v>129</v>
      </c>
      <c r="C20" s="617">
        <f>SUM(C22:C44)</f>
        <v>710.25800000000004</v>
      </c>
      <c r="D20" s="618">
        <f t="shared" ref="D20:F20" si="22">SUM(D22:D44)</f>
        <v>1366.0519999999997</v>
      </c>
      <c r="E20" s="618">
        <f t="shared" si="22"/>
        <v>2107.4129999999996</v>
      </c>
      <c r="F20" s="619">
        <f t="shared" si="22"/>
        <v>3113.7410000000004</v>
      </c>
      <c r="G20" s="617">
        <f>IFERROR('SG&amp;A_Quarterly'!G20,)</f>
        <v>834.44100000000003</v>
      </c>
      <c r="H20" s="618">
        <f>IFERROR(G20+'SG&amp;A_Quarterly'!J20,)</f>
        <v>1837.422</v>
      </c>
      <c r="I20" s="618">
        <f>IFERROR(H20+'SG&amp;A_Quarterly'!M20,)</f>
        <v>2768.2709999999997</v>
      </c>
      <c r="J20" s="619">
        <f>IFERROR(I20+'SG&amp;A_Quarterly'!P20,)</f>
        <v>3457.0809999999997</v>
      </c>
      <c r="K20" s="617">
        <f>IFERROR('SG&amp;A_Quarterly'!S20,)</f>
        <v>714.80399999999997</v>
      </c>
      <c r="L20" s="618">
        <f>IFERROR(K20+'SG&amp;A_Quarterly'!V20,)</f>
        <v>1240.7710000000002</v>
      </c>
      <c r="M20" s="618">
        <f>IFERROR(L20+'SG&amp;A_Quarterly'!Y20,)</f>
        <v>1800.4700000000003</v>
      </c>
      <c r="N20" s="619">
        <f>IFERROR(M20+'SG&amp;A_Quarterly'!AB20,)</f>
        <v>2158.7520000000004</v>
      </c>
      <c r="O20" s="617">
        <f>IFERROR('SG&amp;A_Quarterly'!AE20,)</f>
        <v>749.36400000000003</v>
      </c>
      <c r="P20" s="618">
        <f>IFERROR(O20+'SG&amp;A_Quarterly'!AH20,)</f>
        <v>1337.3920000000001</v>
      </c>
      <c r="Q20" s="618">
        <f>IFERROR(P20+'SG&amp;A_Quarterly'!AK20,)</f>
        <v>1827.2740000000001</v>
      </c>
      <c r="R20" s="619">
        <f>IFERROR(Q20+'SG&amp;A_Quarterly'!AN20,)</f>
        <v>2552.7730000000001</v>
      </c>
      <c r="S20" s="617">
        <f>IFERROR('SG&amp;A_Quarterly'!AQ20,)</f>
        <v>944.654</v>
      </c>
      <c r="T20" s="618">
        <f>IFERROR(S20+'SG&amp;A_Quarterly'!AT20,)</f>
        <v>1634.7254379999999</v>
      </c>
      <c r="U20" s="618">
        <f>IFERROR(T20+'SG&amp;A_Quarterly'!AW20,)</f>
        <v>2645.206557</v>
      </c>
      <c r="V20" s="619">
        <f>IFERROR(U20+'SG&amp;A_Quarterly'!AZ20,)</f>
        <v>4239.8851190000005</v>
      </c>
      <c r="W20" s="617">
        <f>IFERROR('SG&amp;A_Quarterly'!BC20,)</f>
        <v>1603.0965390000003</v>
      </c>
      <c r="X20" s="618">
        <f>IFERROR(W20+'SG&amp;A_Quarterly'!BF20,)</f>
        <v>3469.7274670000002</v>
      </c>
      <c r="Y20" s="618">
        <f>IFERROR(X20+'SG&amp;A_Quarterly'!BI20,)</f>
        <v>5449.8314950000004</v>
      </c>
      <c r="Z20" s="619">
        <f>IFERROR(Y20+'SG&amp;A_Quarterly'!BL20,)</f>
        <v>7777.4644950000002</v>
      </c>
    </row>
    <row r="21" spans="1:26">
      <c r="A21" s="621" t="s">
        <v>316</v>
      </c>
      <c r="B21" s="622" t="s">
        <v>164</v>
      </c>
      <c r="C21" s="623">
        <f>IFERROR(C20/C$3,)</f>
        <v>7.2254120040691761E-2</v>
      </c>
      <c r="D21" s="624">
        <f t="shared" ref="D21:Z21" si="23">IFERROR(D20/D$3,)</f>
        <v>6.4164020666979793E-2</v>
      </c>
      <c r="E21" s="624">
        <f t="shared" si="23"/>
        <v>6.4055106382978705E-2</v>
      </c>
      <c r="F21" s="625">
        <f t="shared" si="23"/>
        <v>6.5577292447664387E-2</v>
      </c>
      <c r="G21" s="623">
        <f t="shared" si="23"/>
        <v>5.1530970172296665E-2</v>
      </c>
      <c r="H21" s="624">
        <f t="shared" si="23"/>
        <v>4.866827356041744E-2</v>
      </c>
      <c r="I21" s="624">
        <f t="shared" si="23"/>
        <v>4.7069455065516484E-2</v>
      </c>
      <c r="J21" s="625">
        <f t="shared" si="23"/>
        <v>4.2610047699456442E-2</v>
      </c>
      <c r="K21" s="623">
        <f t="shared" si="23"/>
        <v>3.3356852862942737E-2</v>
      </c>
      <c r="L21" s="624">
        <f t="shared" si="23"/>
        <v>3.4447556900348786E-2</v>
      </c>
      <c r="M21" s="624">
        <f t="shared" si="23"/>
        <v>3.2392382875446699E-2</v>
      </c>
      <c r="N21" s="625">
        <f t="shared" si="23"/>
        <v>2.8233373876878413E-2</v>
      </c>
      <c r="O21" s="623">
        <f t="shared" si="23"/>
        <v>3.5148405253283305E-2</v>
      </c>
      <c r="P21" s="624">
        <f t="shared" si="23"/>
        <v>2.6321432788821101E-2</v>
      </c>
      <c r="Q21" s="624">
        <f t="shared" si="23"/>
        <v>2.427432382166959E-2</v>
      </c>
      <c r="R21" s="625">
        <f t="shared" si="23"/>
        <v>2.5376486142590166E-2</v>
      </c>
      <c r="S21" s="623">
        <f t="shared" si="23"/>
        <v>2.6698792320367194E-2</v>
      </c>
      <c r="T21" s="624">
        <f t="shared" si="23"/>
        <v>2.4016593155223202E-2</v>
      </c>
      <c r="U21" s="624">
        <f t="shared" si="23"/>
        <v>2.6103479702058709E-2</v>
      </c>
      <c r="V21" s="625">
        <f t="shared" si="23"/>
        <v>2.9899805568425523E-2</v>
      </c>
      <c r="W21" s="623">
        <f t="shared" si="23"/>
        <v>4.1132461102273317E-2</v>
      </c>
      <c r="X21" s="624">
        <f t="shared" si="23"/>
        <v>4.0881886452540296E-2</v>
      </c>
      <c r="Y21" s="624">
        <f t="shared" si="23"/>
        <v>4.0939854076834092E-2</v>
      </c>
      <c r="Z21" s="625">
        <f t="shared" si="23"/>
        <v>4.3178630685698105E-2</v>
      </c>
    </row>
    <row r="22" spans="1:26" outlineLevel="1">
      <c r="A22" s="615" t="s">
        <v>98</v>
      </c>
      <c r="B22" s="616" t="s">
        <v>274</v>
      </c>
      <c r="C22" s="617">
        <f>'SG&amp;A_Quarterly'!C22</f>
        <v>92.655000000000001</v>
      </c>
      <c r="D22" s="618">
        <f>C22+'SG&amp;A_Quarterly'!D22</f>
        <v>185.18299999999999</v>
      </c>
      <c r="E22" s="618">
        <f>D22+'SG&amp;A_Quarterly'!E22</f>
        <v>287.07799999999997</v>
      </c>
      <c r="F22" s="619">
        <f>E22+'SG&amp;A_Quarterly'!F22</f>
        <v>394.56899999999996</v>
      </c>
      <c r="G22" s="617">
        <f>IFERROR('SG&amp;A_Quarterly'!G22,)</f>
        <v>121.11799999999999</v>
      </c>
      <c r="H22" s="618">
        <f>IFERROR(G22+'SG&amp;A_Quarterly'!J22,)</f>
        <v>244.80699999999999</v>
      </c>
      <c r="I22" s="618">
        <f>IFERROR(H22+'SG&amp;A_Quarterly'!M22,)</f>
        <v>377.45600000000002</v>
      </c>
      <c r="J22" s="619">
        <f>IFERROR(I22+'SG&amp;A_Quarterly'!P22,)</f>
        <v>481.48200000000003</v>
      </c>
      <c r="K22" s="617">
        <f>IFERROR('SG&amp;A_Quarterly'!S22,)</f>
        <v>133.63200000000001</v>
      </c>
      <c r="L22" s="618">
        <f>IFERROR(K22+'SG&amp;A_Quarterly'!V22,)</f>
        <v>256.43</v>
      </c>
      <c r="M22" s="618">
        <f>IFERROR(L22+'SG&amp;A_Quarterly'!Y22,)</f>
        <v>384.62900000000002</v>
      </c>
      <c r="N22" s="619">
        <f>IFERROR(M22+'SG&amp;A_Quarterly'!AB22,)</f>
        <v>506.62</v>
      </c>
      <c r="O22" s="617">
        <f>IFERROR('SG&amp;A_Quarterly'!AE22,)</f>
        <v>138.61500000000001</v>
      </c>
      <c r="P22" s="618">
        <f>IFERROR(O22+'SG&amp;A_Quarterly'!AH22,)</f>
        <v>277.13200000000001</v>
      </c>
      <c r="Q22" s="618">
        <f>IFERROR(P22+'SG&amp;A_Quarterly'!AK22,)</f>
        <v>426.88</v>
      </c>
      <c r="R22" s="619">
        <f>IFERROR(Q22+'SG&amp;A_Quarterly'!AN22,)</f>
        <v>577.90699999999993</v>
      </c>
      <c r="S22" s="617">
        <f>IFERROR('SG&amp;A_Quarterly'!AQ22,)</f>
        <v>209.56200000000001</v>
      </c>
      <c r="T22" s="618">
        <f>IFERROR(S22+'SG&amp;A_Quarterly'!AT22,)</f>
        <v>351.57815900000003</v>
      </c>
      <c r="U22" s="618">
        <f>IFERROR(T22+'SG&amp;A_Quarterly'!AW22,)</f>
        <v>549.43095300000004</v>
      </c>
      <c r="V22" s="619">
        <f>IFERROR(U22+'SG&amp;A_Quarterly'!AZ22,)</f>
        <v>787.51774900000009</v>
      </c>
      <c r="W22" s="617">
        <f>IFERROR('SG&amp;A_Quarterly'!BC22,)</f>
        <v>150.03006299999998</v>
      </c>
      <c r="X22" s="618">
        <f>IFERROR(W22+'SG&amp;A_Quarterly'!BF22,)</f>
        <v>382.59948999999995</v>
      </c>
      <c r="Y22" s="618">
        <f>IFERROR(X22+'SG&amp;A_Quarterly'!BI22,)</f>
        <v>563.95947499999988</v>
      </c>
      <c r="Z22" s="619">
        <f>IFERROR(Y22+'SG&amp;A_Quarterly'!BL22,)</f>
        <v>747.37947499999984</v>
      </c>
    </row>
    <row r="23" spans="1:26" outlineLevel="1">
      <c r="A23" s="615" t="s">
        <v>275</v>
      </c>
      <c r="B23" s="616" t="s">
        <v>121</v>
      </c>
      <c r="C23" s="617">
        <f>'SG&amp;A_Quarterly'!C23</f>
        <v>21.449000000000002</v>
      </c>
      <c r="D23" s="618">
        <f>C23+'SG&amp;A_Quarterly'!D23</f>
        <v>42.898000000000003</v>
      </c>
      <c r="E23" s="618">
        <f>D23+'SG&amp;A_Quarterly'!E23</f>
        <v>64.347000000000008</v>
      </c>
      <c r="F23" s="619">
        <f>E23+'SG&amp;A_Quarterly'!F23</f>
        <v>79.815000000000012</v>
      </c>
      <c r="G23" s="617">
        <f>IFERROR('SG&amp;A_Quarterly'!G23,)</f>
        <v>3.5070000000000001</v>
      </c>
      <c r="H23" s="618">
        <f>IFERROR(G23+'SG&amp;A_Quarterly'!J23,)</f>
        <v>7.0140000000000002</v>
      </c>
      <c r="I23" s="618">
        <f>IFERROR(H23+'SG&amp;A_Quarterly'!M23,)</f>
        <v>8.1829999999999998</v>
      </c>
      <c r="J23" s="619">
        <f>IFERROR(I23+'SG&amp;A_Quarterly'!P23,)</f>
        <v>8.1820000000000004</v>
      </c>
      <c r="K23" s="617" t="str">
        <f>IFERROR('SG&amp;A_Quarterly'!S23,)</f>
        <v>-</v>
      </c>
      <c r="L23" s="618">
        <f>IFERROR(K23+'SG&amp;A_Quarterly'!V23,)</f>
        <v>0</v>
      </c>
      <c r="M23" s="618">
        <f>IFERROR(L23+'SG&amp;A_Quarterly'!Y23,)</f>
        <v>0</v>
      </c>
      <c r="N23" s="619">
        <f>IFERROR(M23+'SG&amp;A_Quarterly'!AB23,)</f>
        <v>0</v>
      </c>
      <c r="O23" s="617" t="str">
        <f>IFERROR('SG&amp;A_Quarterly'!AE23,)</f>
        <v>-</v>
      </c>
      <c r="P23" s="618">
        <f>IFERROR(O23+'SG&amp;A_Quarterly'!AH23,)</f>
        <v>0</v>
      </c>
      <c r="Q23" s="618">
        <f>IFERROR(P23+'SG&amp;A_Quarterly'!AK23,)</f>
        <v>0</v>
      </c>
      <c r="R23" s="619">
        <f>IFERROR(Q23+'SG&amp;A_Quarterly'!AN23,)</f>
        <v>0</v>
      </c>
      <c r="S23" s="617" t="str">
        <f>IFERROR('SG&amp;A_Quarterly'!AQ23,)</f>
        <v>-</v>
      </c>
      <c r="T23" s="618">
        <f>IFERROR(S23+'SG&amp;A_Quarterly'!AT23,)</f>
        <v>0</v>
      </c>
      <c r="U23" s="618">
        <f>IFERROR(T23+'SG&amp;A_Quarterly'!AW23,)</f>
        <v>0</v>
      </c>
      <c r="V23" s="619">
        <f>IFERROR(U23+'SG&amp;A_Quarterly'!AZ23,)</f>
        <v>0</v>
      </c>
      <c r="W23" s="617">
        <f>IFERROR('SG&amp;A_Quarterly'!BC23,)</f>
        <v>11.087277</v>
      </c>
      <c r="X23" s="618">
        <f>IFERROR(W23+'SG&amp;A_Quarterly'!BF23,)</f>
        <v>516.82656399999996</v>
      </c>
      <c r="Y23" s="618">
        <f>IFERROR(X23+'SG&amp;A_Quarterly'!BI23,)</f>
        <v>1022.772569</v>
      </c>
      <c r="Z23" s="619">
        <f>IFERROR(Y23+'SG&amp;A_Quarterly'!BL23,)</f>
        <v>1528.7185690000001</v>
      </c>
    </row>
    <row r="24" spans="1:26" outlineLevel="1">
      <c r="A24" s="615" t="s">
        <v>276</v>
      </c>
      <c r="B24" s="616" t="s">
        <v>277</v>
      </c>
      <c r="C24" s="617">
        <f>'SG&amp;A_Quarterly'!C24</f>
        <v>86.313000000000002</v>
      </c>
      <c r="D24" s="618">
        <f>C24+'SG&amp;A_Quarterly'!D24</f>
        <v>208.16500000000002</v>
      </c>
      <c r="E24" s="618">
        <f>D24+'SG&amp;A_Quarterly'!E24</f>
        <v>311.15000000000003</v>
      </c>
      <c r="F24" s="619">
        <f>E24+'SG&amp;A_Quarterly'!F24</f>
        <v>432.93000000000006</v>
      </c>
      <c r="G24" s="617">
        <f>IFERROR('SG&amp;A_Quarterly'!G24,)</f>
        <v>115.982</v>
      </c>
      <c r="H24" s="618">
        <f>IFERROR(G24+'SG&amp;A_Quarterly'!J24,)</f>
        <v>227.654</v>
      </c>
      <c r="I24" s="618">
        <f>IFERROR(H24+'SG&amp;A_Quarterly'!M24,)</f>
        <v>297.65499999999997</v>
      </c>
      <c r="J24" s="619">
        <f>IFERROR(I24+'SG&amp;A_Quarterly'!P24,)</f>
        <v>398.91499999999996</v>
      </c>
      <c r="K24" s="617">
        <f>IFERROR('SG&amp;A_Quarterly'!S24,)</f>
        <v>45.539000000000001</v>
      </c>
      <c r="L24" s="618">
        <f>IFERROR(K24+'SG&amp;A_Quarterly'!V24,)</f>
        <v>34.498000000000005</v>
      </c>
      <c r="M24" s="618">
        <f>IFERROR(L24+'SG&amp;A_Quarterly'!Y24,)</f>
        <v>33.779000000000003</v>
      </c>
      <c r="N24" s="619">
        <f>IFERROR(M24+'SG&amp;A_Quarterly'!AB24,)</f>
        <v>38.985000000000007</v>
      </c>
      <c r="O24" s="617">
        <f>IFERROR('SG&amp;A_Quarterly'!AE24,)</f>
        <v>1.6359999999999999</v>
      </c>
      <c r="P24" s="618">
        <f>IFERROR(O24+'SG&amp;A_Quarterly'!AH24,)</f>
        <v>2.6779999999999999</v>
      </c>
      <c r="Q24" s="618">
        <f>IFERROR(P24+'SG&amp;A_Quarterly'!AK24,)</f>
        <v>3.9609999999999999</v>
      </c>
      <c r="R24" s="619">
        <f>IFERROR(Q24+'SG&amp;A_Quarterly'!AN24,)</f>
        <v>7.3680000000000003</v>
      </c>
      <c r="S24" s="617">
        <f>IFERROR('SG&amp;A_Quarterly'!AQ24,)</f>
        <v>27.038</v>
      </c>
      <c r="T24" s="618">
        <f>IFERROR(S24+'SG&amp;A_Quarterly'!AT24,)</f>
        <v>110.10534</v>
      </c>
      <c r="U24" s="618">
        <f>IFERROR(T24+'SG&amp;A_Quarterly'!AW24,)</f>
        <v>131.529067</v>
      </c>
      <c r="V24" s="619">
        <f>IFERROR(U24+'SG&amp;A_Quarterly'!AZ24,)</f>
        <v>312.86421499999994</v>
      </c>
      <c r="W24" s="617">
        <f>IFERROR('SG&amp;A_Quarterly'!BC24,)</f>
        <v>297.81257699999998</v>
      </c>
      <c r="X24" s="618">
        <f>IFERROR(W24+'SG&amp;A_Quarterly'!BF24,)</f>
        <v>503.29296799999997</v>
      </c>
      <c r="Y24" s="618">
        <f>IFERROR(X24+'SG&amp;A_Quarterly'!BI24,)</f>
        <v>833.04172199999994</v>
      </c>
      <c r="Z24" s="619">
        <f>IFERROR(Y24+'SG&amp;A_Quarterly'!BL24,)</f>
        <v>1011.6017219999999</v>
      </c>
    </row>
    <row r="25" spans="1:26" outlineLevel="1">
      <c r="A25" s="615" t="s">
        <v>100</v>
      </c>
      <c r="B25" s="616" t="s">
        <v>299</v>
      </c>
      <c r="C25" s="617">
        <f>'SG&amp;A_Quarterly'!C25</f>
        <v>6.98</v>
      </c>
      <c r="D25" s="618">
        <f>C25+'SG&amp;A_Quarterly'!D25</f>
        <v>9.0739999999999998</v>
      </c>
      <c r="E25" s="618">
        <f>D25+'SG&amp;A_Quarterly'!E25</f>
        <v>12.974</v>
      </c>
      <c r="F25" s="619">
        <f>E25+'SG&amp;A_Quarterly'!F25</f>
        <v>19.853999999999999</v>
      </c>
      <c r="G25" s="617">
        <f>IFERROR('SG&amp;A_Quarterly'!G25,)</f>
        <v>8.3049999999999997</v>
      </c>
      <c r="H25" s="618">
        <f>IFERROR(G25+'SG&amp;A_Quarterly'!J25,)</f>
        <v>22.417999999999999</v>
      </c>
      <c r="I25" s="618">
        <f>IFERROR(H25+'SG&amp;A_Quarterly'!M25,)</f>
        <v>33.747</v>
      </c>
      <c r="J25" s="619">
        <f>IFERROR(I25+'SG&amp;A_Quarterly'!P25,)</f>
        <v>108.90300000000001</v>
      </c>
      <c r="K25" s="617">
        <f>IFERROR('SG&amp;A_Quarterly'!S25,)</f>
        <v>6.5110000000000001</v>
      </c>
      <c r="L25" s="618">
        <f>IFERROR(K25+'SG&amp;A_Quarterly'!V25,)</f>
        <v>13.577</v>
      </c>
      <c r="M25" s="618">
        <f>IFERROR(L25+'SG&amp;A_Quarterly'!Y25,)</f>
        <v>28.135999999999999</v>
      </c>
      <c r="N25" s="619">
        <f>IFERROR(M25+'SG&amp;A_Quarterly'!AB25,)</f>
        <v>52.593999999999994</v>
      </c>
      <c r="O25" s="617">
        <f>IFERROR('SG&amp;A_Quarterly'!AE25,)</f>
        <v>4.38</v>
      </c>
      <c r="P25" s="618">
        <f>IFERROR(O25+'SG&amp;A_Quarterly'!AH25,)</f>
        <v>16.231999999999999</v>
      </c>
      <c r="Q25" s="618">
        <f>IFERROR(P25+'SG&amp;A_Quarterly'!AK25,)</f>
        <v>26.354999999999997</v>
      </c>
      <c r="R25" s="619">
        <f>IFERROR(Q25+'SG&amp;A_Quarterly'!AN25,)</f>
        <v>37.125</v>
      </c>
      <c r="S25" s="617">
        <f>IFERROR('SG&amp;A_Quarterly'!AQ25,)</f>
        <v>0.79100000000000004</v>
      </c>
      <c r="T25" s="618">
        <f>IFERROR(S25+'SG&amp;A_Quarterly'!AT25,)</f>
        <v>15.824637000000001</v>
      </c>
      <c r="U25" s="618">
        <f>IFERROR(T25+'SG&amp;A_Quarterly'!AW25,)</f>
        <v>28.413127000000003</v>
      </c>
      <c r="V25" s="619">
        <f>IFERROR(U25+'SG&amp;A_Quarterly'!AZ25,)</f>
        <v>58.869182000000002</v>
      </c>
      <c r="W25" s="617">
        <f>IFERROR('SG&amp;A_Quarterly'!BC25,)</f>
        <v>57.180141000000006</v>
      </c>
      <c r="X25" s="618">
        <f>IFERROR(W25+'SG&amp;A_Quarterly'!BF25,)</f>
        <v>93.565931000000006</v>
      </c>
      <c r="Y25" s="618">
        <f>IFERROR(X25+'SG&amp;A_Quarterly'!BI25,)</f>
        <v>133.63045400000001</v>
      </c>
      <c r="Z25" s="619">
        <f>IFERROR(Y25+'SG&amp;A_Quarterly'!BL25,)</f>
        <v>180.05645400000003</v>
      </c>
    </row>
    <row r="26" spans="1:26" outlineLevel="1">
      <c r="A26" s="615" t="s">
        <v>278</v>
      </c>
      <c r="B26" s="616" t="s">
        <v>123</v>
      </c>
      <c r="C26" s="617">
        <f>'SG&amp;A_Quarterly'!C26</f>
        <v>7.8369999999999997</v>
      </c>
      <c r="D26" s="618">
        <f>C26+'SG&amp;A_Quarterly'!D26</f>
        <v>15.872999999999999</v>
      </c>
      <c r="E26" s="618">
        <f>D26+'SG&amp;A_Quarterly'!E26</f>
        <v>23.895</v>
      </c>
      <c r="F26" s="619">
        <f>E26+'SG&amp;A_Quarterly'!F26</f>
        <v>29.384</v>
      </c>
      <c r="G26" s="617">
        <f>IFERROR('SG&amp;A_Quarterly'!G26,)</f>
        <v>8.2189999999999994</v>
      </c>
      <c r="H26" s="618">
        <f>IFERROR(G26+'SG&amp;A_Quarterly'!J26,)</f>
        <v>17.349</v>
      </c>
      <c r="I26" s="618">
        <f>IFERROR(H26+'SG&amp;A_Quarterly'!M26,)</f>
        <v>25.823</v>
      </c>
      <c r="J26" s="619">
        <f>IFERROR(I26+'SG&amp;A_Quarterly'!P26,)</f>
        <v>34.828000000000003</v>
      </c>
      <c r="K26" s="617">
        <f>IFERROR('SG&amp;A_Quarterly'!S26,)</f>
        <v>9.0370000000000008</v>
      </c>
      <c r="L26" s="618">
        <f>IFERROR(K26+'SG&amp;A_Quarterly'!V26,)</f>
        <v>17.600000000000001</v>
      </c>
      <c r="M26" s="618">
        <f>IFERROR(L26+'SG&amp;A_Quarterly'!Y26,)</f>
        <v>25.672000000000001</v>
      </c>
      <c r="N26" s="619">
        <f>IFERROR(M26+'SG&amp;A_Quarterly'!AB26,)</f>
        <v>33.83</v>
      </c>
      <c r="O26" s="617">
        <f>IFERROR('SG&amp;A_Quarterly'!AE26,)</f>
        <v>8.8840000000000003</v>
      </c>
      <c r="P26" s="618">
        <f>IFERROR(O26+'SG&amp;A_Quarterly'!AH26,)</f>
        <v>17.362000000000002</v>
      </c>
      <c r="Q26" s="618">
        <f>IFERROR(P26+'SG&amp;A_Quarterly'!AK26,)</f>
        <v>35.844000000000001</v>
      </c>
      <c r="R26" s="619">
        <f>IFERROR(Q26+'SG&amp;A_Quarterly'!AN26,)</f>
        <v>35.844000000000001</v>
      </c>
      <c r="S26" s="617">
        <f>IFERROR('SG&amp;A_Quarterly'!AQ26,)</f>
        <v>8.4570000000000007</v>
      </c>
      <c r="T26" s="618">
        <f>IFERROR(S26+'SG&amp;A_Quarterly'!AT26,)</f>
        <v>15.634509000000001</v>
      </c>
      <c r="U26" s="618">
        <f>IFERROR(T26+'SG&amp;A_Quarterly'!AW26,)</f>
        <v>24.454280000000004</v>
      </c>
      <c r="V26" s="619">
        <f>IFERROR(U26+'SG&amp;A_Quarterly'!AZ26,)</f>
        <v>36.580215000000003</v>
      </c>
      <c r="W26" s="617">
        <f>IFERROR('SG&amp;A_Quarterly'!BC26,)</f>
        <v>14.199509000000001</v>
      </c>
      <c r="X26" s="618">
        <f>IFERROR(W26+'SG&amp;A_Quarterly'!BF26,)</f>
        <v>25.901310000000002</v>
      </c>
      <c r="Y26" s="618">
        <f>IFERROR(X26+'SG&amp;A_Quarterly'!BI26,)</f>
        <v>35.874517000000004</v>
      </c>
      <c r="Z26" s="619">
        <f>IFERROR(Y26+'SG&amp;A_Quarterly'!BL26,)</f>
        <v>55.615517000000004</v>
      </c>
    </row>
    <row r="27" spans="1:26" outlineLevel="1">
      <c r="A27" s="615" t="s">
        <v>279</v>
      </c>
      <c r="B27" s="616" t="s">
        <v>124</v>
      </c>
      <c r="C27" s="617">
        <f>'SG&amp;A_Quarterly'!C27</f>
        <v>24.66</v>
      </c>
      <c r="D27" s="618">
        <f>C27+'SG&amp;A_Quarterly'!D27</f>
        <v>39.971000000000004</v>
      </c>
      <c r="E27" s="618">
        <f>D27+'SG&amp;A_Quarterly'!E27</f>
        <v>60.966000000000008</v>
      </c>
      <c r="F27" s="619">
        <f>E27+'SG&amp;A_Quarterly'!F27</f>
        <v>79.476000000000013</v>
      </c>
      <c r="G27" s="617">
        <f>IFERROR('SG&amp;A_Quarterly'!G27,)</f>
        <v>21.155999999999999</v>
      </c>
      <c r="H27" s="618">
        <f>IFERROR(G27+'SG&amp;A_Quarterly'!J27,)</f>
        <v>33.366</v>
      </c>
      <c r="I27" s="618">
        <f>IFERROR(H27+'SG&amp;A_Quarterly'!M27,)</f>
        <v>49.972999999999999</v>
      </c>
      <c r="J27" s="619">
        <f>IFERROR(I27+'SG&amp;A_Quarterly'!P27,)</f>
        <v>64.051000000000002</v>
      </c>
      <c r="K27" s="617">
        <f>IFERROR('SG&amp;A_Quarterly'!S27,)</f>
        <v>18.751000000000001</v>
      </c>
      <c r="L27" s="618">
        <f>IFERROR(K27+'SG&amp;A_Quarterly'!V27,)</f>
        <v>29.458000000000002</v>
      </c>
      <c r="M27" s="618">
        <f>IFERROR(L27+'SG&amp;A_Quarterly'!Y27,)</f>
        <v>43.448999999999998</v>
      </c>
      <c r="N27" s="619">
        <f>IFERROR(M27+'SG&amp;A_Quarterly'!AB27,)</f>
        <v>58.137999999999998</v>
      </c>
      <c r="O27" s="617">
        <f>IFERROR('SG&amp;A_Quarterly'!AE27,)</f>
        <v>27.149000000000001</v>
      </c>
      <c r="P27" s="618">
        <f>IFERROR(O27+'SG&amp;A_Quarterly'!AH27,)</f>
        <v>42.904000000000003</v>
      </c>
      <c r="Q27" s="618">
        <f>IFERROR(P27+'SG&amp;A_Quarterly'!AK27,)</f>
        <v>63.942000000000007</v>
      </c>
      <c r="R27" s="619">
        <f>IFERROR(Q27+'SG&amp;A_Quarterly'!AN27,)</f>
        <v>82.864000000000004</v>
      </c>
      <c r="S27" s="617">
        <f>IFERROR('SG&amp;A_Quarterly'!AQ27,)</f>
        <v>35.082999999999998</v>
      </c>
      <c r="T27" s="618">
        <f>IFERROR(S27+'SG&amp;A_Quarterly'!AT27,)</f>
        <v>68.677800000000005</v>
      </c>
      <c r="U27" s="618">
        <f>IFERROR(T27+'SG&amp;A_Quarterly'!AW27,)</f>
        <v>112.92162200000001</v>
      </c>
      <c r="V27" s="619">
        <f>IFERROR(U27+'SG&amp;A_Quarterly'!AZ27,)</f>
        <v>134.354623</v>
      </c>
      <c r="W27" s="617">
        <f>IFERROR('SG&amp;A_Quarterly'!BC27,)</f>
        <v>50.389559999999996</v>
      </c>
      <c r="X27" s="618">
        <f>IFERROR(W27+'SG&amp;A_Quarterly'!BF27,)</f>
        <v>75.519048999999995</v>
      </c>
      <c r="Y27" s="618">
        <f>IFERROR(X27+'SG&amp;A_Quarterly'!BI27,)</f>
        <v>117.216128</v>
      </c>
      <c r="Z27" s="619">
        <f>IFERROR(Y27+'SG&amp;A_Quarterly'!BL27,)</f>
        <v>150.20812799999999</v>
      </c>
    </row>
    <row r="28" spans="1:26" outlineLevel="1">
      <c r="A28" s="615" t="s">
        <v>101</v>
      </c>
      <c r="B28" s="616" t="s">
        <v>300</v>
      </c>
      <c r="C28" s="617">
        <f>'SG&amp;A_Quarterly'!C28</f>
        <v>75.903999999999996</v>
      </c>
      <c r="D28" s="618">
        <f>C28+'SG&amp;A_Quarterly'!D28</f>
        <v>86.215999999999994</v>
      </c>
      <c r="E28" s="618">
        <f>D28+'SG&amp;A_Quarterly'!E28</f>
        <v>169.22899999999998</v>
      </c>
      <c r="F28" s="619">
        <f>E28+'SG&amp;A_Quarterly'!F28</f>
        <v>187.95299999999997</v>
      </c>
      <c r="G28" s="617">
        <f>IFERROR('SG&amp;A_Quarterly'!G28,)</f>
        <v>46.326000000000001</v>
      </c>
      <c r="H28" s="618">
        <f>IFERROR(G28+'SG&amp;A_Quarterly'!J28,)</f>
        <v>58.676000000000002</v>
      </c>
      <c r="I28" s="618">
        <f>IFERROR(H28+'SG&amp;A_Quarterly'!M28,)</f>
        <v>144.78100000000001</v>
      </c>
      <c r="J28" s="619">
        <f>IFERROR(I28+'SG&amp;A_Quarterly'!P28,)</f>
        <v>175.70699999999999</v>
      </c>
      <c r="K28" s="617">
        <f>IFERROR('SG&amp;A_Quarterly'!S28,)</f>
        <v>52.064</v>
      </c>
      <c r="L28" s="618">
        <f>IFERROR(K28+'SG&amp;A_Quarterly'!V28,)</f>
        <v>66.606999999999999</v>
      </c>
      <c r="M28" s="618">
        <f>IFERROR(L28+'SG&amp;A_Quarterly'!Y28,)</f>
        <v>157.80099999999999</v>
      </c>
      <c r="N28" s="619">
        <f>IFERROR(M28+'SG&amp;A_Quarterly'!AB28,)</f>
        <v>194.363</v>
      </c>
      <c r="O28" s="617">
        <f>IFERROR('SG&amp;A_Quarterly'!AE28,)</f>
        <v>24.027999999999999</v>
      </c>
      <c r="P28" s="618">
        <f>IFERROR(O28+'SG&amp;A_Quarterly'!AH28,)</f>
        <v>35.004999999999995</v>
      </c>
      <c r="Q28" s="618">
        <f>IFERROR(P28+'SG&amp;A_Quarterly'!AK28,)</f>
        <v>133.596</v>
      </c>
      <c r="R28" s="619">
        <f>IFERROR(Q28+'SG&amp;A_Quarterly'!AN28,)</f>
        <v>180.71100000000001</v>
      </c>
      <c r="S28" s="617">
        <f>IFERROR('SG&amp;A_Quarterly'!AQ28,)</f>
        <v>56.387999999999998</v>
      </c>
      <c r="T28" s="618">
        <f>IFERROR(S28+'SG&amp;A_Quarterly'!AT28,)</f>
        <v>70.786233999999993</v>
      </c>
      <c r="U28" s="618">
        <f>IFERROR(T28+'SG&amp;A_Quarterly'!AW28,)</f>
        <v>244.02423399999998</v>
      </c>
      <c r="V28" s="619">
        <f>IFERROR(U28+'SG&amp;A_Quarterly'!AZ28,)</f>
        <v>375.008915</v>
      </c>
      <c r="W28" s="617">
        <f>IFERROR('SG&amp;A_Quarterly'!BC28,)</f>
        <v>120.27807899999999</v>
      </c>
      <c r="X28" s="618">
        <f>IFERROR(W28+'SG&amp;A_Quarterly'!BF28,)</f>
        <v>140.55493300000001</v>
      </c>
      <c r="Y28" s="618">
        <f>IFERROR(X28+'SG&amp;A_Quarterly'!BI28,)</f>
        <v>287.46477000000004</v>
      </c>
      <c r="Z28" s="619">
        <f>IFERROR(Y28+'SG&amp;A_Quarterly'!BL28,)</f>
        <v>418.02077000000008</v>
      </c>
    </row>
    <row r="29" spans="1:26" outlineLevel="1">
      <c r="A29" s="615" t="s">
        <v>127</v>
      </c>
      <c r="B29" s="616" t="s">
        <v>104</v>
      </c>
      <c r="C29" s="617">
        <f>'SG&amp;A_Quarterly'!C29</f>
        <v>77.096999999999994</v>
      </c>
      <c r="D29" s="618">
        <f>C29+'SG&amp;A_Quarterly'!D29</f>
        <v>123.399</v>
      </c>
      <c r="E29" s="618">
        <f>D29+'SG&amp;A_Quarterly'!E29</f>
        <v>161.76300000000001</v>
      </c>
      <c r="F29" s="619">
        <f>E29+'SG&amp;A_Quarterly'!F29</f>
        <v>196.27600000000001</v>
      </c>
      <c r="G29" s="617">
        <f>IFERROR('SG&amp;A_Quarterly'!G29,)</f>
        <v>3.7589999999999999</v>
      </c>
      <c r="H29" s="618">
        <f>IFERROR(G29+'SG&amp;A_Quarterly'!J29,)</f>
        <v>9.1739999999999995</v>
      </c>
      <c r="I29" s="618">
        <f>IFERROR(H29+'SG&amp;A_Quarterly'!M29,)</f>
        <v>14.222999999999999</v>
      </c>
      <c r="J29" s="619">
        <f>IFERROR(I29+'SG&amp;A_Quarterly'!P29,)</f>
        <v>63.287999999999997</v>
      </c>
      <c r="K29" s="617">
        <f>IFERROR('SG&amp;A_Quarterly'!S29,)</f>
        <v>5.165</v>
      </c>
      <c r="L29" s="618">
        <f>IFERROR(K29+'SG&amp;A_Quarterly'!V29,)</f>
        <v>8.0419999999999998</v>
      </c>
      <c r="M29" s="618">
        <f>IFERROR(L29+'SG&amp;A_Quarterly'!Y29,)</f>
        <v>9.7940000000000005</v>
      </c>
      <c r="N29" s="619">
        <f>IFERROR(M29+'SG&amp;A_Quarterly'!AB29,)</f>
        <v>11.507000000000001</v>
      </c>
      <c r="O29" s="617">
        <f>IFERROR('SG&amp;A_Quarterly'!AE29,)</f>
        <v>1.29</v>
      </c>
      <c r="P29" s="618">
        <f>IFERROR(O29+'SG&amp;A_Quarterly'!AH29,)</f>
        <v>2.5910000000000002</v>
      </c>
      <c r="Q29" s="618">
        <f>IFERROR(P29+'SG&amp;A_Quarterly'!AK29,)</f>
        <v>3.9330000000000003</v>
      </c>
      <c r="R29" s="619">
        <f>IFERROR(Q29+'SG&amp;A_Quarterly'!AN29,)</f>
        <v>5.3230000000000004</v>
      </c>
      <c r="S29" s="617">
        <f>IFERROR('SG&amp;A_Quarterly'!AQ29,)</f>
        <v>1.4219999999999999</v>
      </c>
      <c r="T29" s="618">
        <f>IFERROR(S29+'SG&amp;A_Quarterly'!AT29,)</f>
        <v>2.8506</v>
      </c>
      <c r="U29" s="618">
        <f>IFERROR(T29+'SG&amp;A_Quarterly'!AW29,)</f>
        <v>4.3163999999999998</v>
      </c>
      <c r="V29" s="619">
        <f>IFERROR(U29+'SG&amp;A_Quarterly'!AZ29,)</f>
        <v>5.7470999999999997</v>
      </c>
      <c r="W29" s="617">
        <f>IFERROR('SG&amp;A_Quarterly'!BC29,)</f>
        <v>3.39635</v>
      </c>
      <c r="X29" s="618">
        <f>IFERROR(W29+'SG&amp;A_Quarterly'!BF29,)</f>
        <v>8.8019999999999996</v>
      </c>
      <c r="Y29" s="618">
        <f>IFERROR(X29+'SG&amp;A_Quarterly'!BI29,)</f>
        <v>11.514441999999999</v>
      </c>
      <c r="Z29" s="619">
        <f>IFERROR(Y29+'SG&amp;A_Quarterly'!BL29,)</f>
        <v>12.551441999999998</v>
      </c>
    </row>
    <row r="30" spans="1:26" outlineLevel="1">
      <c r="A30" s="615" t="s">
        <v>280</v>
      </c>
      <c r="B30" s="616" t="s">
        <v>125</v>
      </c>
      <c r="C30" s="617">
        <f>'SG&amp;A_Quarterly'!C30</f>
        <v>0</v>
      </c>
      <c r="D30" s="618">
        <f>C30+'SG&amp;A_Quarterly'!D30</f>
        <v>5.9420000000000002</v>
      </c>
      <c r="E30" s="618">
        <f>D30+'SG&amp;A_Quarterly'!E30</f>
        <v>9.4969999999999999</v>
      </c>
      <c r="F30" s="619">
        <f>E30+'SG&amp;A_Quarterly'!F30</f>
        <v>13.612</v>
      </c>
      <c r="G30" s="617">
        <f>IFERROR('SG&amp;A_Quarterly'!G30,)</f>
        <v>2.6709999999999998</v>
      </c>
      <c r="H30" s="618">
        <f>IFERROR(G30+'SG&amp;A_Quarterly'!J30,)</f>
        <v>2.702</v>
      </c>
      <c r="I30" s="618">
        <f>IFERROR(H30+'SG&amp;A_Quarterly'!M30,)</f>
        <v>7.1920000000000002</v>
      </c>
      <c r="J30" s="619">
        <f>IFERROR(I30+'SG&amp;A_Quarterly'!P30,)</f>
        <v>9.23</v>
      </c>
      <c r="K30" s="617">
        <f>IFERROR('SG&amp;A_Quarterly'!S30,)</f>
        <v>0.155</v>
      </c>
      <c r="L30" s="618">
        <f>IFERROR(K30+'SG&amp;A_Quarterly'!V30,)</f>
        <v>3.8179999999999996</v>
      </c>
      <c r="M30" s="618">
        <f>IFERROR(L30+'SG&amp;A_Quarterly'!Y30,)</f>
        <v>7.0449999999999999</v>
      </c>
      <c r="N30" s="619">
        <f>IFERROR(M30+'SG&amp;A_Quarterly'!AB30,)</f>
        <v>8.7129999999999992</v>
      </c>
      <c r="O30" s="617">
        <f>IFERROR('SG&amp;A_Quarterly'!AE30,)</f>
        <v>35.46</v>
      </c>
      <c r="P30" s="618">
        <f>IFERROR(O30+'SG&amp;A_Quarterly'!AH30,)</f>
        <v>36.496000000000002</v>
      </c>
      <c r="Q30" s="618">
        <f>IFERROR(P30+'SG&amp;A_Quarterly'!AK30,)</f>
        <v>37.587000000000003</v>
      </c>
      <c r="R30" s="619">
        <f>IFERROR(Q30+'SG&amp;A_Quarterly'!AN30,)</f>
        <v>39.811000000000007</v>
      </c>
      <c r="S30" s="617">
        <f>IFERROR('SG&amp;A_Quarterly'!AQ30,)</f>
        <v>4.8040000000000003</v>
      </c>
      <c r="T30" s="618">
        <f>IFERROR(S30+'SG&amp;A_Quarterly'!AT30,)</f>
        <v>9.3760740000000009</v>
      </c>
      <c r="U30" s="618">
        <f>IFERROR(T30+'SG&amp;A_Quarterly'!AW30,)</f>
        <v>9.7810740000000003</v>
      </c>
      <c r="V30" s="619">
        <f>IFERROR(U30+'SG&amp;A_Quarterly'!AZ30,)</f>
        <v>69.527923000000001</v>
      </c>
      <c r="W30" s="617">
        <f>IFERROR('SG&amp;A_Quarterly'!BC30,)</f>
        <v>18.807259999999999</v>
      </c>
      <c r="X30" s="618">
        <f>IFERROR(W30+'SG&amp;A_Quarterly'!BF30,)</f>
        <v>36.763338000000005</v>
      </c>
      <c r="Y30" s="618">
        <f>IFERROR(X30+'SG&amp;A_Quarterly'!BI30,)</f>
        <v>48.208467000000006</v>
      </c>
      <c r="Z30" s="619">
        <f>IFERROR(Y30+'SG&amp;A_Quarterly'!BL30,)</f>
        <v>52.887467000000008</v>
      </c>
    </row>
    <row r="31" spans="1:26" outlineLevel="1">
      <c r="A31" s="615" t="s">
        <v>281</v>
      </c>
      <c r="B31" s="616" t="s">
        <v>126</v>
      </c>
      <c r="C31" s="617">
        <f>'SG&amp;A_Quarterly'!C31</f>
        <v>2.9729999999999999</v>
      </c>
      <c r="D31" s="618">
        <f>C31+'SG&amp;A_Quarterly'!D31</f>
        <v>16.468</v>
      </c>
      <c r="E31" s="618">
        <f>D31+'SG&amp;A_Quarterly'!E31</f>
        <v>20.395</v>
      </c>
      <c r="F31" s="619">
        <f>E31+'SG&amp;A_Quarterly'!F31</f>
        <v>38.451000000000001</v>
      </c>
      <c r="G31" s="617">
        <f>IFERROR('SG&amp;A_Quarterly'!G31,)</f>
        <v>4.6740000000000004</v>
      </c>
      <c r="H31" s="618">
        <f>IFERROR(G31+'SG&amp;A_Quarterly'!J31,)</f>
        <v>20.385999999999999</v>
      </c>
      <c r="I31" s="618">
        <f>IFERROR(H31+'SG&amp;A_Quarterly'!M31,)</f>
        <v>30.856000000000002</v>
      </c>
      <c r="J31" s="619">
        <f>IFERROR(I31+'SG&amp;A_Quarterly'!P31,)</f>
        <v>41.147000000000006</v>
      </c>
      <c r="K31" s="617">
        <f>IFERROR('SG&amp;A_Quarterly'!S31,)</f>
        <v>15.972</v>
      </c>
      <c r="L31" s="618">
        <f>IFERROR(K31+'SG&amp;A_Quarterly'!V31,)</f>
        <v>17.588000000000001</v>
      </c>
      <c r="M31" s="618">
        <f>IFERROR(L31+'SG&amp;A_Quarterly'!Y31,)</f>
        <v>23.913</v>
      </c>
      <c r="N31" s="619">
        <f>IFERROR(M31+'SG&amp;A_Quarterly'!AB31,)</f>
        <v>27.54</v>
      </c>
      <c r="O31" s="617">
        <f>IFERROR('SG&amp;A_Quarterly'!AE31,)</f>
        <v>4.2809999999999997</v>
      </c>
      <c r="P31" s="618">
        <f>IFERROR(O31+'SG&amp;A_Quarterly'!AH31,)</f>
        <v>8.8260000000000005</v>
      </c>
      <c r="Q31" s="618">
        <f>IFERROR(P31+'SG&amp;A_Quarterly'!AK31,)</f>
        <v>21.167000000000002</v>
      </c>
      <c r="R31" s="619">
        <f>IFERROR(Q31+'SG&amp;A_Quarterly'!AN31,)</f>
        <v>33.751000000000005</v>
      </c>
      <c r="S31" s="617">
        <f>IFERROR('SG&amp;A_Quarterly'!AQ31,)</f>
        <v>9.6389999999999993</v>
      </c>
      <c r="T31" s="618">
        <f>IFERROR(S31+'SG&amp;A_Quarterly'!AT31,)</f>
        <v>26.525822999999999</v>
      </c>
      <c r="U31" s="618">
        <f>IFERROR(T31+'SG&amp;A_Quarterly'!AW31,)</f>
        <v>46.696795999999999</v>
      </c>
      <c r="V31" s="619">
        <f>IFERROR(U31+'SG&amp;A_Quarterly'!AZ31,)</f>
        <v>90.979075999999992</v>
      </c>
      <c r="W31" s="617">
        <f>IFERROR('SG&amp;A_Quarterly'!BC31,)</f>
        <v>19.556207999999998</v>
      </c>
      <c r="X31" s="618">
        <f>IFERROR(W31+'SG&amp;A_Quarterly'!BF31,)</f>
        <v>33.128249999999994</v>
      </c>
      <c r="Y31" s="618">
        <f>IFERROR(X31+'SG&amp;A_Quarterly'!BI31,)</f>
        <v>48.464623999999993</v>
      </c>
      <c r="Z31" s="619">
        <f>IFERROR(Y31+'SG&amp;A_Quarterly'!BL31,)</f>
        <v>67.520623999999998</v>
      </c>
    </row>
    <row r="32" spans="1:26" outlineLevel="1">
      <c r="A32" s="615" t="s">
        <v>282</v>
      </c>
      <c r="B32" s="616" t="s">
        <v>308</v>
      </c>
      <c r="C32" s="617">
        <f>'SG&amp;A_Quarterly'!C32</f>
        <v>11.45</v>
      </c>
      <c r="D32" s="618">
        <f>C32+'SG&amp;A_Quarterly'!D32</f>
        <v>22.488999999999997</v>
      </c>
      <c r="E32" s="618">
        <f>D32+'SG&amp;A_Quarterly'!E32</f>
        <v>34.711999999999996</v>
      </c>
      <c r="F32" s="619">
        <f>E32+'SG&amp;A_Quarterly'!F32</f>
        <v>58.116999999999997</v>
      </c>
      <c r="G32" s="617">
        <f>IFERROR('SG&amp;A_Quarterly'!G32,)</f>
        <v>23.681000000000001</v>
      </c>
      <c r="H32" s="618">
        <f>IFERROR(G32+'SG&amp;A_Quarterly'!J32,)</f>
        <v>51.406999999999996</v>
      </c>
      <c r="I32" s="618">
        <f>IFERROR(H32+'SG&amp;A_Quarterly'!M32,)</f>
        <v>82.962999999999994</v>
      </c>
      <c r="J32" s="619">
        <f>IFERROR(I32+'SG&amp;A_Quarterly'!P32,)</f>
        <v>119.28</v>
      </c>
      <c r="K32" s="617">
        <f>IFERROR('SG&amp;A_Quarterly'!S32,)</f>
        <v>32.064</v>
      </c>
      <c r="L32" s="618">
        <f>IFERROR(K32+'SG&amp;A_Quarterly'!V32,)</f>
        <v>63.254000000000005</v>
      </c>
      <c r="M32" s="618">
        <f>IFERROR(L32+'SG&amp;A_Quarterly'!Y32,)</f>
        <v>95.789000000000001</v>
      </c>
      <c r="N32" s="619">
        <f>IFERROR(M32+'SG&amp;A_Quarterly'!AB32,)</f>
        <v>124.229</v>
      </c>
      <c r="O32" s="617">
        <f>IFERROR('SG&amp;A_Quarterly'!AE32,)</f>
        <v>34.915999999999997</v>
      </c>
      <c r="P32" s="618">
        <f>IFERROR(O32+'SG&amp;A_Quarterly'!AH32,)</f>
        <v>76.924000000000007</v>
      </c>
      <c r="Q32" s="618">
        <f>IFERROR(P32+'SG&amp;A_Quarterly'!AK32,)</f>
        <v>121.30700000000002</v>
      </c>
      <c r="R32" s="619">
        <f>IFERROR(Q32+'SG&amp;A_Quarterly'!AN32,)</f>
        <v>162.57600000000002</v>
      </c>
      <c r="S32" s="617">
        <f>IFERROR('SG&amp;A_Quarterly'!AQ32,)</f>
        <v>44.570999999999998</v>
      </c>
      <c r="T32" s="618">
        <f>IFERROR(S32+'SG&amp;A_Quarterly'!AT32,)</f>
        <v>98.418982</v>
      </c>
      <c r="U32" s="618">
        <f>IFERROR(T32+'SG&amp;A_Quarterly'!AW32,)</f>
        <v>142.870159</v>
      </c>
      <c r="V32" s="619">
        <f>IFERROR(U32+'SG&amp;A_Quarterly'!AZ32,)</f>
        <v>194.30017800000002</v>
      </c>
      <c r="W32" s="617">
        <f>IFERROR('SG&amp;A_Quarterly'!BC32,)</f>
        <v>44.444368000000004</v>
      </c>
      <c r="X32" s="618">
        <f>IFERROR(W32+'SG&amp;A_Quarterly'!BF32,)</f>
        <v>95.263418000000001</v>
      </c>
      <c r="Y32" s="618">
        <f>IFERROR(X32+'SG&amp;A_Quarterly'!BI32,)</f>
        <v>149.11260099999998</v>
      </c>
      <c r="Z32" s="619">
        <f>IFERROR(Y32+'SG&amp;A_Quarterly'!BL32,)</f>
        <v>205.48060099999998</v>
      </c>
    </row>
    <row r="33" spans="1:26" outlineLevel="1">
      <c r="A33" s="615" t="s">
        <v>283</v>
      </c>
      <c r="B33" s="616" t="s">
        <v>309</v>
      </c>
      <c r="C33" s="617">
        <f>'SG&amp;A_Quarterly'!C33</f>
        <v>66.174000000000007</v>
      </c>
      <c r="D33" s="618">
        <f>C33+'SG&amp;A_Quarterly'!D33</f>
        <v>185.35300000000001</v>
      </c>
      <c r="E33" s="618">
        <f>D33+'SG&amp;A_Quarterly'!E33</f>
        <v>230.33100000000002</v>
      </c>
      <c r="F33" s="619">
        <f>E33+'SG&amp;A_Quarterly'!F33</f>
        <v>326.06299999999999</v>
      </c>
      <c r="G33" s="617">
        <f>IFERROR('SG&amp;A_Quarterly'!G33,)</f>
        <v>71.778000000000006</v>
      </c>
      <c r="H33" s="618">
        <f>IFERROR(G33+'SG&amp;A_Quarterly'!J33,)</f>
        <v>168.51400000000001</v>
      </c>
      <c r="I33" s="618">
        <f>IFERROR(H33+'SG&amp;A_Quarterly'!M33,)</f>
        <v>244.06400000000002</v>
      </c>
      <c r="J33" s="619">
        <f>IFERROR(I33+'SG&amp;A_Quarterly'!P33,)</f>
        <v>306.47500000000002</v>
      </c>
      <c r="K33" s="617">
        <f>IFERROR('SG&amp;A_Quarterly'!S33,)</f>
        <v>51.901000000000003</v>
      </c>
      <c r="L33" s="618">
        <f>IFERROR(K33+'SG&amp;A_Quarterly'!V33,)</f>
        <v>110.48</v>
      </c>
      <c r="M33" s="618">
        <f>IFERROR(L33+'SG&amp;A_Quarterly'!Y33,)</f>
        <v>142.62100000000001</v>
      </c>
      <c r="N33" s="619">
        <f>IFERROR(M33+'SG&amp;A_Quarterly'!AB33,)</f>
        <v>179.45400000000001</v>
      </c>
      <c r="O33" s="617">
        <f>IFERROR('SG&amp;A_Quarterly'!AE33,)</f>
        <v>28.547000000000001</v>
      </c>
      <c r="P33" s="618">
        <f>IFERROR(O33+'SG&amp;A_Quarterly'!AH33,)</f>
        <v>54.219000000000001</v>
      </c>
      <c r="Q33" s="618">
        <f>IFERROR(P33+'SG&amp;A_Quarterly'!AK33,)</f>
        <v>79.021000000000001</v>
      </c>
      <c r="R33" s="619">
        <f>IFERROR(Q33+'SG&amp;A_Quarterly'!AN33,)</f>
        <v>121.602</v>
      </c>
      <c r="S33" s="617">
        <f>IFERROR('SG&amp;A_Quarterly'!AQ33,)</f>
        <v>73.370999999999995</v>
      </c>
      <c r="T33" s="618">
        <f>IFERROR(S33+'SG&amp;A_Quarterly'!AT33,)</f>
        <v>164.45630299999999</v>
      </c>
      <c r="U33" s="618">
        <f>IFERROR(T33+'SG&amp;A_Quarterly'!AW33,)</f>
        <v>244.56790799999999</v>
      </c>
      <c r="V33" s="619">
        <f>IFERROR(U33+'SG&amp;A_Quarterly'!AZ33,)</f>
        <v>398.529855</v>
      </c>
      <c r="W33" s="617">
        <f>IFERROR('SG&amp;A_Quarterly'!BC33,)</f>
        <v>131.20969699999998</v>
      </c>
      <c r="X33" s="618">
        <f>IFERROR(W33+'SG&amp;A_Quarterly'!BF33,)</f>
        <v>262.22530799999998</v>
      </c>
      <c r="Y33" s="618">
        <f>IFERROR(X33+'SG&amp;A_Quarterly'!BI33,)</f>
        <v>341.27546100000001</v>
      </c>
      <c r="Z33" s="619">
        <f>IFERROR(Y33+'SG&amp;A_Quarterly'!BL33,)</f>
        <v>407.39146099999999</v>
      </c>
    </row>
    <row r="34" spans="1:26" outlineLevel="1">
      <c r="A34" s="615" t="s">
        <v>284</v>
      </c>
      <c r="B34" s="616" t="s">
        <v>301</v>
      </c>
      <c r="C34" s="617">
        <f>'SG&amp;A_Quarterly'!C34</f>
        <v>0.874</v>
      </c>
      <c r="D34" s="618">
        <f>C34+'SG&amp;A_Quarterly'!D34</f>
        <v>3.7120000000000002</v>
      </c>
      <c r="E34" s="618">
        <f>D34+'SG&amp;A_Quarterly'!E34</f>
        <v>7.0890000000000004</v>
      </c>
      <c r="F34" s="619">
        <f>E34+'SG&amp;A_Quarterly'!F34</f>
        <v>7.4930000000000003</v>
      </c>
      <c r="G34" s="617">
        <f>IFERROR('SG&amp;A_Quarterly'!G34,)</f>
        <v>2.2000000000000002</v>
      </c>
      <c r="H34" s="618">
        <f>IFERROR(G34+'SG&amp;A_Quarterly'!J34,)</f>
        <v>4.008</v>
      </c>
      <c r="I34" s="618">
        <f>IFERROR(H34+'SG&amp;A_Quarterly'!M34,)</f>
        <v>6.0630000000000006</v>
      </c>
      <c r="J34" s="619">
        <f>IFERROR(I34+'SG&amp;A_Quarterly'!P34,)</f>
        <v>8.7900000000000009</v>
      </c>
      <c r="K34" s="617">
        <f>IFERROR('SG&amp;A_Quarterly'!S34,)</f>
        <v>1.6020000000000001</v>
      </c>
      <c r="L34" s="618">
        <f>IFERROR(K34+'SG&amp;A_Quarterly'!V34,)</f>
        <v>4.8719999999999999</v>
      </c>
      <c r="M34" s="618">
        <f>IFERROR(L34+'SG&amp;A_Quarterly'!Y34,)</f>
        <v>6.4589999999999996</v>
      </c>
      <c r="N34" s="619">
        <f>IFERROR(M34+'SG&amp;A_Quarterly'!AB34,)</f>
        <v>9.2029999999999994</v>
      </c>
      <c r="O34" s="617">
        <f>IFERROR('SG&amp;A_Quarterly'!AE34,)</f>
        <v>0.38800000000000001</v>
      </c>
      <c r="P34" s="618">
        <f>IFERROR(O34+'SG&amp;A_Quarterly'!AH34,)</f>
        <v>2.1</v>
      </c>
      <c r="Q34" s="618">
        <f>IFERROR(P34+'SG&amp;A_Quarterly'!AK34,)</f>
        <v>2.39</v>
      </c>
      <c r="R34" s="619">
        <f>IFERROR(Q34+'SG&amp;A_Quarterly'!AN34,)</f>
        <v>4.43</v>
      </c>
      <c r="S34" s="617">
        <f>IFERROR('SG&amp;A_Quarterly'!AQ34,)</f>
        <v>0.94499999999999995</v>
      </c>
      <c r="T34" s="618">
        <f>IFERROR(S34+'SG&amp;A_Quarterly'!AT34,)</f>
        <v>3.1879949999999999</v>
      </c>
      <c r="U34" s="618">
        <f>IFERROR(T34+'SG&amp;A_Quarterly'!AW34,)</f>
        <v>4.1569950000000002</v>
      </c>
      <c r="V34" s="619">
        <f>IFERROR(U34+'SG&amp;A_Quarterly'!AZ34,)</f>
        <v>4.674995</v>
      </c>
      <c r="W34" s="617">
        <f>IFERROR('SG&amp;A_Quarterly'!BC34,)</f>
        <v>1.4710000000000001</v>
      </c>
      <c r="X34" s="618">
        <f>IFERROR(W34+'SG&amp;A_Quarterly'!BF34,)</f>
        <v>6.1210000000000004</v>
      </c>
      <c r="Y34" s="618">
        <f>IFERROR(X34+'SG&amp;A_Quarterly'!BI34,)</f>
        <v>12.245335000000001</v>
      </c>
      <c r="Z34" s="619">
        <f>IFERROR(Y34+'SG&amp;A_Quarterly'!BL34,)</f>
        <v>15.806335000000001</v>
      </c>
    </row>
    <row r="35" spans="1:26" outlineLevel="1">
      <c r="A35" s="615" t="s">
        <v>285</v>
      </c>
      <c r="B35" s="616" t="s">
        <v>286</v>
      </c>
      <c r="C35" s="617">
        <f>'SG&amp;A_Quarterly'!C35</f>
        <v>29.02</v>
      </c>
      <c r="D35" s="618">
        <f>C35+'SG&amp;A_Quarterly'!D35</f>
        <v>67.477999999999994</v>
      </c>
      <c r="E35" s="618">
        <f>D35+'SG&amp;A_Quarterly'!E35</f>
        <v>99.626000000000005</v>
      </c>
      <c r="F35" s="619">
        <f>E35+'SG&amp;A_Quarterly'!F35</f>
        <v>153.51600000000002</v>
      </c>
      <c r="G35" s="617">
        <f>IFERROR('SG&amp;A_Quarterly'!G35,)</f>
        <v>48.000999999999998</v>
      </c>
      <c r="H35" s="618">
        <f>IFERROR(G35+'SG&amp;A_Quarterly'!J35,)</f>
        <v>100.404</v>
      </c>
      <c r="I35" s="618">
        <f>IFERROR(H35+'SG&amp;A_Quarterly'!M35,)</f>
        <v>141.358</v>
      </c>
      <c r="J35" s="619">
        <f>IFERROR(I35+'SG&amp;A_Quarterly'!P35,)</f>
        <v>199.42500000000001</v>
      </c>
      <c r="K35" s="617">
        <f>IFERROR('SG&amp;A_Quarterly'!S35,)</f>
        <v>57.42</v>
      </c>
      <c r="L35" s="618">
        <f>IFERROR(K35+'SG&amp;A_Quarterly'!V35,)</f>
        <v>118.13900000000001</v>
      </c>
      <c r="M35" s="618">
        <f>IFERROR(L35+'SG&amp;A_Quarterly'!Y35,)</f>
        <v>147.40100000000001</v>
      </c>
      <c r="N35" s="619">
        <f>IFERROR(M35+'SG&amp;A_Quarterly'!AB35,)</f>
        <v>190.55799999999999</v>
      </c>
      <c r="O35" s="617">
        <f>IFERROR('SG&amp;A_Quarterly'!AE35,)</f>
        <v>102.057</v>
      </c>
      <c r="P35" s="618">
        <f>IFERROR(O35+'SG&amp;A_Quarterly'!AH35,)</f>
        <v>118.55200000000001</v>
      </c>
      <c r="Q35" s="618">
        <f>IFERROR(P35+'SG&amp;A_Quarterly'!AK35,)</f>
        <v>129.14400000000001</v>
      </c>
      <c r="R35" s="619">
        <f>IFERROR(Q35+'SG&amp;A_Quarterly'!AN35,)</f>
        <v>263.76</v>
      </c>
      <c r="S35" s="617">
        <f>IFERROR('SG&amp;A_Quarterly'!AQ35,)</f>
        <v>129.94999999999999</v>
      </c>
      <c r="T35" s="618">
        <f>IFERROR(S35+'SG&amp;A_Quarterly'!AT35,)</f>
        <v>155.47451999999998</v>
      </c>
      <c r="U35" s="618">
        <f>IFERROR(T35+'SG&amp;A_Quarterly'!AW35,)</f>
        <v>204.75540899999999</v>
      </c>
      <c r="V35" s="619">
        <f>IFERROR(U35+'SG&amp;A_Quarterly'!AZ35,)</f>
        <v>270.25355500000001</v>
      </c>
      <c r="W35" s="617">
        <f>IFERROR('SG&amp;A_Quarterly'!BC35,)</f>
        <v>64.948830000000001</v>
      </c>
      <c r="X35" s="618">
        <f>IFERROR(W35+'SG&amp;A_Quarterly'!BF35,)</f>
        <v>123.71060900000001</v>
      </c>
      <c r="Y35" s="618">
        <f>IFERROR(X35+'SG&amp;A_Quarterly'!BI35,)</f>
        <v>142.96912700000001</v>
      </c>
      <c r="Z35" s="619">
        <f>IFERROR(Y35+'SG&amp;A_Quarterly'!BL35,)</f>
        <v>229.60412700000001</v>
      </c>
    </row>
    <row r="36" spans="1:26" outlineLevel="1">
      <c r="A36" s="615" t="s">
        <v>287</v>
      </c>
      <c r="B36" s="616" t="s">
        <v>302</v>
      </c>
      <c r="C36" s="617">
        <f>'SG&amp;A_Quarterly'!C36</f>
        <v>8.7149999999999999</v>
      </c>
      <c r="D36" s="618">
        <f>C36+'SG&amp;A_Quarterly'!D36</f>
        <v>17.224</v>
      </c>
      <c r="E36" s="618">
        <f>D36+'SG&amp;A_Quarterly'!E36</f>
        <v>26.494</v>
      </c>
      <c r="F36" s="619">
        <f>E36+'SG&amp;A_Quarterly'!F36</f>
        <v>38.475000000000001</v>
      </c>
      <c r="G36" s="617">
        <f>IFERROR('SG&amp;A_Quarterly'!G36,)</f>
        <v>13.058999999999999</v>
      </c>
      <c r="H36" s="618">
        <f>IFERROR(G36+'SG&amp;A_Quarterly'!J36,)</f>
        <v>25.722999999999999</v>
      </c>
      <c r="I36" s="618">
        <f>IFERROR(H36+'SG&amp;A_Quarterly'!M36,)</f>
        <v>37.578000000000003</v>
      </c>
      <c r="J36" s="619">
        <f>IFERROR(I36+'SG&amp;A_Quarterly'!P36,)</f>
        <v>48.650000000000006</v>
      </c>
      <c r="K36" s="617">
        <f>IFERROR('SG&amp;A_Quarterly'!S36,)</f>
        <v>7.4219999999999997</v>
      </c>
      <c r="L36" s="618">
        <f>IFERROR(K36+'SG&amp;A_Quarterly'!V36,)</f>
        <v>12.696999999999999</v>
      </c>
      <c r="M36" s="618">
        <f>IFERROR(L36+'SG&amp;A_Quarterly'!Y36,)</f>
        <v>18.332000000000001</v>
      </c>
      <c r="N36" s="619">
        <f>IFERROR(M36+'SG&amp;A_Quarterly'!AB36,)</f>
        <v>26.234000000000002</v>
      </c>
      <c r="O36" s="617">
        <f>IFERROR('SG&amp;A_Quarterly'!AE36,)</f>
        <v>2.8879999999999999</v>
      </c>
      <c r="P36" s="618">
        <f>IFERROR(O36+'SG&amp;A_Quarterly'!AH36,)</f>
        <v>6.2029999999999994</v>
      </c>
      <c r="Q36" s="618">
        <f>IFERROR(P36+'SG&amp;A_Quarterly'!AK36,)</f>
        <v>8.9349999999999987</v>
      </c>
      <c r="R36" s="619">
        <f>IFERROR(Q36+'SG&amp;A_Quarterly'!AN36,)</f>
        <v>13.427</v>
      </c>
      <c r="S36" s="617">
        <f>IFERROR('SG&amp;A_Quarterly'!AQ36,)</f>
        <v>4.5759999999999996</v>
      </c>
      <c r="T36" s="618">
        <f>IFERROR(S36+'SG&amp;A_Quarterly'!AT36,)</f>
        <v>7.9400899999999996</v>
      </c>
      <c r="U36" s="618">
        <f>IFERROR(T36+'SG&amp;A_Quarterly'!AW36,)</f>
        <v>12.271656</v>
      </c>
      <c r="V36" s="619">
        <f>IFERROR(U36+'SG&amp;A_Quarterly'!AZ36,)</f>
        <v>22.552302000000001</v>
      </c>
      <c r="W36" s="617">
        <f>IFERROR('SG&amp;A_Quarterly'!BC36,)</f>
        <v>5.4849489999999994</v>
      </c>
      <c r="X36" s="618">
        <f>IFERROR(W36+'SG&amp;A_Quarterly'!BF36,)</f>
        <v>8.9383289999999995</v>
      </c>
      <c r="Y36" s="618">
        <f>IFERROR(X36+'SG&amp;A_Quarterly'!BI36,)</f>
        <v>15.462865000000001</v>
      </c>
      <c r="Z36" s="619">
        <f>IFERROR(Y36+'SG&amp;A_Quarterly'!BL36,)</f>
        <v>19.398865000000001</v>
      </c>
    </row>
    <row r="37" spans="1:26" outlineLevel="1">
      <c r="A37" s="615" t="s">
        <v>106</v>
      </c>
      <c r="B37" s="616" t="s">
        <v>288</v>
      </c>
      <c r="C37" s="617">
        <f>'SG&amp;A_Quarterly'!C37</f>
        <v>73.09</v>
      </c>
      <c r="D37" s="618">
        <f>C37+'SG&amp;A_Quarterly'!D37</f>
        <v>135.79000000000002</v>
      </c>
      <c r="E37" s="618">
        <f>D37+'SG&amp;A_Quarterly'!E37</f>
        <v>190.92900000000003</v>
      </c>
      <c r="F37" s="619">
        <f>E37+'SG&amp;A_Quarterly'!F37</f>
        <v>253.26100000000002</v>
      </c>
      <c r="G37" s="617">
        <f>IFERROR('SG&amp;A_Quarterly'!G37,)</f>
        <v>123.158</v>
      </c>
      <c r="H37" s="618">
        <f>IFERROR(G37+'SG&amp;A_Quarterly'!J37,)</f>
        <v>192.315</v>
      </c>
      <c r="I37" s="618">
        <f>IFERROR(H37+'SG&amp;A_Quarterly'!M37,)</f>
        <v>235.828</v>
      </c>
      <c r="J37" s="619">
        <f>IFERROR(I37+'SG&amp;A_Quarterly'!P37,)</f>
        <v>252.99799999999999</v>
      </c>
      <c r="K37" s="617">
        <f>IFERROR('SG&amp;A_Quarterly'!S37,)</f>
        <v>66.292000000000002</v>
      </c>
      <c r="L37" s="618">
        <f>IFERROR(K37+'SG&amp;A_Quarterly'!V37,)</f>
        <v>83.02000000000001</v>
      </c>
      <c r="M37" s="618">
        <f>IFERROR(L37+'SG&amp;A_Quarterly'!Y37,)</f>
        <v>104.34500000000001</v>
      </c>
      <c r="N37" s="619">
        <f>IFERROR(M37+'SG&amp;A_Quarterly'!AB37,)</f>
        <v>130.80500000000001</v>
      </c>
      <c r="O37" s="617">
        <f>IFERROR('SG&amp;A_Quarterly'!AE37,)</f>
        <v>30.109000000000002</v>
      </c>
      <c r="P37" s="618">
        <f>IFERROR(O37+'SG&amp;A_Quarterly'!AH37,)</f>
        <v>50.147000000000006</v>
      </c>
      <c r="Q37" s="618">
        <f>IFERROR(P37+'SG&amp;A_Quarterly'!AK37,)</f>
        <v>84.02600000000001</v>
      </c>
      <c r="R37" s="619">
        <f>IFERROR(Q37+'SG&amp;A_Quarterly'!AN37,)</f>
        <v>160.89800000000002</v>
      </c>
      <c r="S37" s="617">
        <f>IFERROR('SG&amp;A_Quarterly'!AQ37,)</f>
        <v>44.045000000000002</v>
      </c>
      <c r="T37" s="618">
        <f>IFERROR(S37+'SG&amp;A_Quarterly'!AT37,)</f>
        <v>81.81363300000001</v>
      </c>
      <c r="U37" s="618">
        <f>IFERROR(T37+'SG&amp;A_Quarterly'!AW37,)</f>
        <v>119.34963300000001</v>
      </c>
      <c r="V37" s="619">
        <f>IFERROR(U37+'SG&amp;A_Quarterly'!AZ37,)</f>
        <v>144.54231900000002</v>
      </c>
      <c r="W37" s="617">
        <f>IFERROR('SG&amp;A_Quarterly'!BC37,)</f>
        <v>15.141788</v>
      </c>
      <c r="X37" s="618">
        <f>IFERROR(W37+'SG&amp;A_Quarterly'!BF37,)</f>
        <v>81.756460000000018</v>
      </c>
      <c r="Y37" s="618">
        <f>IFERROR(X37+'SG&amp;A_Quarterly'!BI37,)</f>
        <v>108.65973100000002</v>
      </c>
      <c r="Z37" s="619">
        <f>IFERROR(Y37+'SG&amp;A_Quarterly'!BL37,)</f>
        <v>137.94473100000002</v>
      </c>
    </row>
    <row r="38" spans="1:26" outlineLevel="1">
      <c r="A38" s="615" t="s">
        <v>289</v>
      </c>
      <c r="B38" s="616" t="s">
        <v>304</v>
      </c>
      <c r="C38" s="617">
        <f>'SG&amp;A_Quarterly'!C38</f>
        <v>2.0779999999999998</v>
      </c>
      <c r="D38" s="618">
        <f>C38+'SG&amp;A_Quarterly'!D38</f>
        <v>3.4630000000000001</v>
      </c>
      <c r="E38" s="618">
        <f>D38+'SG&amp;A_Quarterly'!E38</f>
        <v>3.714</v>
      </c>
      <c r="F38" s="619">
        <f>E38+'SG&amp;A_Quarterly'!F38</f>
        <v>12.876000000000001</v>
      </c>
      <c r="G38" s="617">
        <f>IFERROR('SG&amp;A_Quarterly'!G38,)</f>
        <v>10.188000000000001</v>
      </c>
      <c r="H38" s="618">
        <f>IFERROR(G38+'SG&amp;A_Quarterly'!J38,)</f>
        <v>15.716000000000001</v>
      </c>
      <c r="I38" s="618">
        <f>IFERROR(H38+'SG&amp;A_Quarterly'!M38,)</f>
        <v>34.539000000000001</v>
      </c>
      <c r="J38" s="619">
        <f>IFERROR(I38+'SG&amp;A_Quarterly'!P38,)</f>
        <v>47.385000000000005</v>
      </c>
      <c r="K38" s="617">
        <f>IFERROR('SG&amp;A_Quarterly'!S38,)</f>
        <v>1.9530000000000001</v>
      </c>
      <c r="L38" s="618">
        <f>IFERROR(K38+'SG&amp;A_Quarterly'!V38,)</f>
        <v>4.875</v>
      </c>
      <c r="M38" s="618">
        <f>IFERROR(L38+'SG&amp;A_Quarterly'!Y38,)</f>
        <v>38.720999999999997</v>
      </c>
      <c r="N38" s="619">
        <f>IFERROR(M38+'SG&amp;A_Quarterly'!AB38,)</f>
        <v>45.275999999999996</v>
      </c>
      <c r="O38" s="617">
        <f>IFERROR('SG&amp;A_Quarterly'!AE38,)</f>
        <v>38.247</v>
      </c>
      <c r="P38" s="618">
        <f>IFERROR(O38+'SG&amp;A_Quarterly'!AH38,)</f>
        <v>147.78300000000002</v>
      </c>
      <c r="Q38" s="618">
        <f>IFERROR(P38+'SG&amp;A_Quarterly'!AK38,)</f>
        <v>163.35100000000003</v>
      </c>
      <c r="R38" s="619">
        <f>IFERROR(Q38+'SG&amp;A_Quarterly'!AN38,)</f>
        <v>168.73000000000002</v>
      </c>
      <c r="S38" s="617">
        <f>IFERROR('SG&amp;A_Quarterly'!AQ38,)</f>
        <v>31.414000000000001</v>
      </c>
      <c r="T38" s="618">
        <f>IFERROR(S38+'SG&amp;A_Quarterly'!AT38,)</f>
        <v>45.482714999999999</v>
      </c>
      <c r="U38" s="618">
        <f>IFERROR(T38+'SG&amp;A_Quarterly'!AW38,)</f>
        <v>57.477671000000001</v>
      </c>
      <c r="V38" s="619">
        <f>IFERROR(U38+'SG&amp;A_Quarterly'!AZ38,)</f>
        <v>173.92851100000001</v>
      </c>
      <c r="W38" s="617">
        <f>IFERROR('SG&amp;A_Quarterly'!BC38,)</f>
        <v>4.9169999999999998</v>
      </c>
      <c r="X38" s="618">
        <f>IFERROR(W38+'SG&amp;A_Quarterly'!BF38,)</f>
        <v>4.9779999999999998</v>
      </c>
      <c r="Y38" s="618">
        <f>IFERROR(X38+'SG&amp;A_Quarterly'!BI38,)</f>
        <v>5.0449999999999999</v>
      </c>
      <c r="Z38" s="619">
        <f>IFERROR(Y38+'SG&amp;A_Quarterly'!BL38,)</f>
        <v>190.666</v>
      </c>
    </row>
    <row r="39" spans="1:26" outlineLevel="1">
      <c r="A39" s="615" t="s">
        <v>290</v>
      </c>
      <c r="B39" s="616" t="s">
        <v>291</v>
      </c>
      <c r="C39" s="617">
        <f>'SG&amp;A_Quarterly'!C39</f>
        <v>0</v>
      </c>
      <c r="D39" s="618">
        <f>C39+'SG&amp;A_Quarterly'!D39</f>
        <v>0</v>
      </c>
      <c r="E39" s="618">
        <f>D39+'SG&amp;A_Quarterly'!E39</f>
        <v>0</v>
      </c>
      <c r="F39" s="619">
        <f>E39+'SG&amp;A_Quarterly'!F39</f>
        <v>44.683999999999997</v>
      </c>
      <c r="G39" s="617">
        <f>IFERROR('SG&amp;A_Quarterly'!G39,)</f>
        <v>0</v>
      </c>
      <c r="H39" s="618">
        <f>IFERROR(G39+'SG&amp;A_Quarterly'!J39,)</f>
        <v>113.43899999999999</v>
      </c>
      <c r="I39" s="618">
        <f>IFERROR(H39+'SG&amp;A_Quarterly'!M39,)</f>
        <v>211.83199999999999</v>
      </c>
      <c r="J39" s="619">
        <f>IFERROR(I39+'SG&amp;A_Quarterly'!P39,)</f>
        <v>185.83499999999998</v>
      </c>
      <c r="K39" s="617">
        <f>IFERROR('SG&amp;A_Quarterly'!S39,)</f>
        <v>76.081000000000003</v>
      </c>
      <c r="L39" s="618">
        <f>IFERROR(K39+'SG&amp;A_Quarterly'!V39,)</f>
        <v>236.69499999999999</v>
      </c>
      <c r="M39" s="618">
        <f>IFERROR(L39+'SG&amp;A_Quarterly'!Y39,)</f>
        <v>296.041</v>
      </c>
      <c r="N39" s="619">
        <f>IFERROR(M39+'SG&amp;A_Quarterly'!AB39,)</f>
        <v>198.52699999999999</v>
      </c>
      <c r="O39" s="617">
        <f>IFERROR('SG&amp;A_Quarterly'!AE39,)</f>
        <v>93.861000000000004</v>
      </c>
      <c r="P39" s="618">
        <f>IFERROR(O39+'SG&amp;A_Quarterly'!AH39,)</f>
        <v>83.515000000000001</v>
      </c>
      <c r="Q39" s="618">
        <f>IFERROR(P39+'SG&amp;A_Quarterly'!AK39,)</f>
        <v>-31.585999999999999</v>
      </c>
      <c r="R39" s="619">
        <f>IFERROR(Q39+'SG&amp;A_Quarterly'!AN39,)</f>
        <v>-101.2</v>
      </c>
      <c r="S39" s="617">
        <f>IFERROR('SG&amp;A_Quarterly'!AQ39,)</f>
        <v>33.86</v>
      </c>
      <c r="T39" s="618">
        <f>IFERROR(S39+'SG&amp;A_Quarterly'!AT39,)</f>
        <v>-3.4187549999999973</v>
      </c>
      <c r="U39" s="618">
        <f>IFERROR(T39+'SG&amp;A_Quarterly'!AW39,)</f>
        <v>56.746245000000002</v>
      </c>
      <c r="V39" s="619">
        <f>IFERROR(U39+'SG&amp;A_Quarterly'!AZ39,)</f>
        <v>19.724862000000002</v>
      </c>
      <c r="W39" s="617">
        <f>IFERROR('SG&amp;A_Quarterly'!BC39,)</f>
        <v>98.425214999999994</v>
      </c>
      <c r="X39" s="618">
        <f>IFERROR(W39+'SG&amp;A_Quarterly'!BF39,)</f>
        <v>153.571302</v>
      </c>
      <c r="Y39" s="618">
        <f>IFERROR(X39+'SG&amp;A_Quarterly'!BI39,)</f>
        <v>268.475483</v>
      </c>
      <c r="Z39" s="619">
        <f>IFERROR(Y39+'SG&amp;A_Quarterly'!BL39,)</f>
        <v>449.689483</v>
      </c>
    </row>
    <row r="40" spans="1:26" outlineLevel="1">
      <c r="A40" s="615" t="s">
        <v>292</v>
      </c>
      <c r="B40" s="616" t="s">
        <v>293</v>
      </c>
      <c r="C40" s="617">
        <f>'SG&amp;A_Quarterly'!C40</f>
        <v>29.452000000000002</v>
      </c>
      <c r="D40" s="618">
        <f>C40+'SG&amp;A_Quarterly'!D40</f>
        <v>66.195000000000007</v>
      </c>
      <c r="E40" s="618">
        <f>D40+'SG&amp;A_Quarterly'!E40</f>
        <v>116.178</v>
      </c>
      <c r="F40" s="619">
        <f>E40+'SG&amp;A_Quarterly'!F40</f>
        <v>170.822</v>
      </c>
      <c r="G40" s="617">
        <f>IFERROR('SG&amp;A_Quarterly'!G40,)</f>
        <v>58.978999999999999</v>
      </c>
      <c r="H40" s="618">
        <f>IFERROR(G40+'SG&amp;A_Quarterly'!J40,)</f>
        <v>135.542</v>
      </c>
      <c r="I40" s="618">
        <f>IFERROR(H40+'SG&amp;A_Quarterly'!M40,)</f>
        <v>191.81800000000001</v>
      </c>
      <c r="J40" s="619">
        <f>IFERROR(I40+'SG&amp;A_Quarterly'!P40,)</f>
        <v>180.38500000000002</v>
      </c>
      <c r="K40" s="617">
        <f>IFERROR('SG&amp;A_Quarterly'!S40,)</f>
        <v>39.454000000000001</v>
      </c>
      <c r="L40" s="618">
        <f>IFERROR(K40+'SG&amp;A_Quarterly'!V40,)</f>
        <v>75.927999999999997</v>
      </c>
      <c r="M40" s="618">
        <f>IFERROR(L40+'SG&amp;A_Quarterly'!Y40,)</f>
        <v>111.221</v>
      </c>
      <c r="N40" s="619">
        <f>IFERROR(M40+'SG&amp;A_Quarterly'!AB40,)</f>
        <v>143.02199999999999</v>
      </c>
      <c r="O40" s="617">
        <f>IFERROR('SG&amp;A_Quarterly'!AE40,)</f>
        <v>58.715000000000003</v>
      </c>
      <c r="P40" s="618">
        <f>IFERROR(O40+'SG&amp;A_Quarterly'!AH40,)</f>
        <v>188.767</v>
      </c>
      <c r="Q40" s="618">
        <f>IFERROR(P40+'SG&amp;A_Quarterly'!AK40,)</f>
        <v>275.48399999999998</v>
      </c>
      <c r="R40" s="619">
        <f>IFERROR(Q40+'SG&amp;A_Quarterly'!AN40,)</f>
        <v>329.28099999999995</v>
      </c>
      <c r="S40" s="617">
        <f>IFERROR('SG&amp;A_Quarterly'!AQ40,)</f>
        <v>57.457999999999998</v>
      </c>
      <c r="T40" s="618">
        <f>IFERROR(S40+'SG&amp;A_Quarterly'!AT40,)</f>
        <v>91.057285999999991</v>
      </c>
      <c r="U40" s="618">
        <f>IFERROR(T40+'SG&amp;A_Quarterly'!AW40,)</f>
        <v>184.10990299999997</v>
      </c>
      <c r="V40" s="619">
        <f>IFERROR(U40+'SG&amp;A_Quarterly'!AZ40,)</f>
        <v>229.47044999999997</v>
      </c>
      <c r="W40" s="617">
        <f>IFERROR('SG&amp;A_Quarterly'!BC40,)</f>
        <v>52.9771</v>
      </c>
      <c r="X40" s="618">
        <f>IFERROR(W40+'SG&amp;A_Quarterly'!BF40,)</f>
        <v>105.253533</v>
      </c>
      <c r="Y40" s="618">
        <f>IFERROR(X40+'SG&amp;A_Quarterly'!BI40,)</f>
        <v>172.74185</v>
      </c>
      <c r="Z40" s="619">
        <f>IFERROR(Y40+'SG&amp;A_Quarterly'!BL40,)</f>
        <v>208.87184999999999</v>
      </c>
    </row>
    <row r="41" spans="1:26" outlineLevel="1">
      <c r="A41" s="615" t="s">
        <v>295</v>
      </c>
      <c r="B41" s="616" t="s">
        <v>296</v>
      </c>
      <c r="C41" s="617">
        <f>'SG&amp;A_Quarterly'!C41</f>
        <v>4.8259999999999996</v>
      </c>
      <c r="D41" s="618">
        <f>C41+'SG&amp;A_Quarterly'!D41</f>
        <v>10.6</v>
      </c>
      <c r="E41" s="618">
        <f>D41+'SG&amp;A_Quarterly'!E41</f>
        <v>16.491</v>
      </c>
      <c r="F41" s="619">
        <f>E41+'SG&amp;A_Quarterly'!F41</f>
        <v>23.420999999999999</v>
      </c>
      <c r="G41" s="617">
        <f>IFERROR('SG&amp;A_Quarterly'!G41,)</f>
        <v>7.819</v>
      </c>
      <c r="H41" s="618">
        <f>IFERROR(G41+'SG&amp;A_Quarterly'!J41,)</f>
        <v>18.099</v>
      </c>
      <c r="I41" s="618">
        <f>IFERROR(H41+'SG&amp;A_Quarterly'!M41,)</f>
        <v>35.771999999999998</v>
      </c>
      <c r="J41" s="619">
        <f>IFERROR(I41+'SG&amp;A_Quarterly'!P41,)</f>
        <v>47.698</v>
      </c>
      <c r="K41" s="617">
        <f>IFERROR('SG&amp;A_Quarterly'!S41,)</f>
        <v>21.866</v>
      </c>
      <c r="L41" s="618">
        <f>IFERROR(K41+'SG&amp;A_Quarterly'!V41,)</f>
        <v>37.664000000000001</v>
      </c>
      <c r="M41" s="618">
        <f>IFERROR(L41+'SG&amp;A_Quarterly'!Y41,)</f>
        <v>57.018000000000001</v>
      </c>
      <c r="N41" s="619">
        <f>IFERROR(M41+'SG&amp;A_Quarterly'!AB41,)</f>
        <v>80.17</v>
      </c>
      <c r="O41" s="617">
        <f>IFERROR('SG&amp;A_Quarterly'!AE41,)</f>
        <v>33.146999999999998</v>
      </c>
      <c r="P41" s="618">
        <f>IFERROR(O41+'SG&amp;A_Quarterly'!AH41,)</f>
        <v>49.98</v>
      </c>
      <c r="Q41" s="618">
        <f>IFERROR(P41+'SG&amp;A_Quarterly'!AK41,)</f>
        <v>76.344999999999999</v>
      </c>
      <c r="R41" s="619">
        <f>IFERROR(Q41+'SG&amp;A_Quarterly'!AN41,)</f>
        <v>107.551</v>
      </c>
      <c r="S41" s="617">
        <f>IFERROR('SG&amp;A_Quarterly'!AQ41,)</f>
        <v>35.301000000000002</v>
      </c>
      <c r="T41" s="618">
        <f>IFERROR(S41+'SG&amp;A_Quarterly'!AT41,)</f>
        <v>73.28536299999999</v>
      </c>
      <c r="U41" s="618">
        <f>IFERROR(T41+'SG&amp;A_Quarterly'!AW41,)</f>
        <v>115.75936299999998</v>
      </c>
      <c r="V41" s="619">
        <f>IFERROR(U41+'SG&amp;A_Quarterly'!AZ41,)</f>
        <v>162.96363099999996</v>
      </c>
      <c r="W41" s="617">
        <f>IFERROR('SG&amp;A_Quarterly'!BC41,)</f>
        <v>55.694633000000003</v>
      </c>
      <c r="X41" s="618">
        <f>IFERROR(W41+'SG&amp;A_Quarterly'!BF41,)</f>
        <v>115.742729</v>
      </c>
      <c r="Y41" s="618">
        <f>IFERROR(X41+'SG&amp;A_Quarterly'!BI41,)</f>
        <v>178.43338</v>
      </c>
      <c r="Z41" s="619">
        <f>IFERROR(Y41+'SG&amp;A_Quarterly'!BL41,)</f>
        <v>251.92437999999999</v>
      </c>
    </row>
    <row r="42" spans="1:26" outlineLevel="1">
      <c r="A42" s="615" t="s">
        <v>297</v>
      </c>
      <c r="B42" s="616" t="s">
        <v>128</v>
      </c>
      <c r="C42" s="617">
        <f>'SG&amp;A_Quarterly'!C42</f>
        <v>87.614999999999995</v>
      </c>
      <c r="D42" s="618">
        <f>C42+'SG&amp;A_Quarterly'!D42</f>
        <v>116.502</v>
      </c>
      <c r="E42" s="618">
        <f>D42+'SG&amp;A_Quarterly'!E42</f>
        <v>253.73599999999999</v>
      </c>
      <c r="F42" s="619">
        <f>E42+'SG&amp;A_Quarterly'!F42</f>
        <v>545.87400000000002</v>
      </c>
      <c r="G42" s="617">
        <f>IFERROR('SG&amp;A_Quarterly'!G42,)</f>
        <v>137.71100000000001</v>
      </c>
      <c r="H42" s="618">
        <f>IFERROR(G42+'SG&amp;A_Quarterly'!J42,)</f>
        <v>366.22900000000004</v>
      </c>
      <c r="I42" s="618">
        <f>IFERROR(H42+'SG&amp;A_Quarterly'!M42,)</f>
        <v>554.08699999999999</v>
      </c>
      <c r="J42" s="619">
        <f>IFERROR(I42+'SG&amp;A_Quarterly'!P42,)</f>
        <v>671.84699999999998</v>
      </c>
      <c r="K42" s="617">
        <f>IFERROR('SG&amp;A_Quarterly'!S42,)</f>
        <v>71.923000000000002</v>
      </c>
      <c r="L42" s="618">
        <f>IFERROR(K42+'SG&amp;A_Quarterly'!V42,)</f>
        <v>45.529000000000003</v>
      </c>
      <c r="M42" s="618">
        <f>IFERROR(L42+'SG&amp;A_Quarterly'!Y42,)</f>
        <v>68.244</v>
      </c>
      <c r="N42" s="619">
        <f>IFERROR(M42+'SG&amp;A_Quarterly'!AB42,)</f>
        <v>98.924000000000007</v>
      </c>
      <c r="O42" s="617">
        <f>IFERROR('SG&amp;A_Quarterly'!AE42,)</f>
        <v>80.766000000000005</v>
      </c>
      <c r="P42" s="618">
        <f>IFERROR(O42+'SG&amp;A_Quarterly'!AH42,)</f>
        <v>119.976</v>
      </c>
      <c r="Q42" s="618">
        <f>IFERROR(P42+'SG&amp;A_Quarterly'!AK42,)</f>
        <v>162.053</v>
      </c>
      <c r="R42" s="619">
        <f>IFERROR(Q42+'SG&amp;A_Quarterly'!AN42,)</f>
        <v>306.964</v>
      </c>
      <c r="S42" s="617">
        <f>IFERROR('SG&amp;A_Quarterly'!AQ42,)</f>
        <v>133.68199999999999</v>
      </c>
      <c r="T42" s="618">
        <f>IFERROR(S42+'SG&amp;A_Quarterly'!AT42,)</f>
        <v>243.37112999999999</v>
      </c>
      <c r="U42" s="618">
        <f>IFERROR(T42+'SG&amp;A_Quarterly'!AW42,)</f>
        <v>349.277062</v>
      </c>
      <c r="V42" s="619">
        <f>IFERROR(U42+'SG&amp;A_Quarterly'!AZ42,)</f>
        <v>745.19846299999995</v>
      </c>
      <c r="W42" s="617">
        <f>IFERROR('SG&amp;A_Quarterly'!BC42,)</f>
        <v>379.64014199999997</v>
      </c>
      <c r="X42" s="618">
        <f>IFERROR(W42+'SG&amp;A_Quarterly'!BF42,)</f>
        <v>682.04028799999992</v>
      </c>
      <c r="Y42" s="618">
        <f>IFERROR(X42+'SG&amp;A_Quarterly'!BI42,)</f>
        <v>930.05040599999984</v>
      </c>
      <c r="Z42" s="619">
        <f>IFERROR(Y42+'SG&amp;A_Quarterly'!BL42,)</f>
        <v>1402.8284059999999</v>
      </c>
    </row>
    <row r="43" spans="1:26" outlineLevel="1">
      <c r="A43" s="615" t="s">
        <v>96</v>
      </c>
      <c r="B43" s="616" t="s">
        <v>97</v>
      </c>
      <c r="C43" s="617">
        <f>'SG&amp;A_Quarterly'!C43</f>
        <v>1.0960000000000001</v>
      </c>
      <c r="D43" s="618">
        <f>C43+'SG&amp;A_Quarterly'!D43</f>
        <v>4.0570000000000004</v>
      </c>
      <c r="E43" s="618">
        <f>D43+'SG&amp;A_Quarterly'!E43</f>
        <v>6.8190000000000008</v>
      </c>
      <c r="F43" s="619">
        <f>E43+'SG&amp;A_Quarterly'!F43</f>
        <v>6.8190000000000008</v>
      </c>
      <c r="G43" s="617">
        <f>IFERROR('SG&amp;A_Quarterly'!G43,)</f>
        <v>2.15</v>
      </c>
      <c r="H43" s="618">
        <f>IFERROR(G43+'SG&amp;A_Quarterly'!J43,)</f>
        <v>2.48</v>
      </c>
      <c r="I43" s="618">
        <f>IFERROR(H43+'SG&amp;A_Quarterly'!M43,)</f>
        <v>2.48</v>
      </c>
      <c r="J43" s="619">
        <f>IFERROR(I43+'SG&amp;A_Quarterly'!P43,)</f>
        <v>2.58</v>
      </c>
      <c r="K43" s="617" t="str">
        <f>IFERROR('SG&amp;A_Quarterly'!S43,)</f>
        <v>-</v>
      </c>
      <c r="L43" s="618">
        <f>IFERROR(K43+'SG&amp;A_Quarterly'!V43,)</f>
        <v>0</v>
      </c>
      <c r="M43" s="618">
        <f>IFERROR(L43+'SG&amp;A_Quarterly'!Y43,)</f>
        <v>0.06</v>
      </c>
      <c r="N43" s="619">
        <f>IFERROR(M43+'SG&amp;A_Quarterly'!AB43,)</f>
        <v>0.06</v>
      </c>
      <c r="O43" s="617">
        <f>IFERROR('SG&amp;A_Quarterly'!AE43,)</f>
        <v>0</v>
      </c>
      <c r="P43" s="618">
        <f>IFERROR(O43+'SG&amp;A_Quarterly'!AH43,)</f>
        <v>0</v>
      </c>
      <c r="Q43" s="618">
        <f>IFERROR(P43+'SG&amp;A_Quarterly'!AK43,)</f>
        <v>3.5390000000000001</v>
      </c>
      <c r="R43" s="619">
        <f>IFERROR(Q43+'SG&amp;A_Quarterly'!AN43,)</f>
        <v>14.049999999999999</v>
      </c>
      <c r="S43" s="617">
        <f>IFERROR('SG&amp;A_Quarterly'!AQ43,)</f>
        <v>2.2970000000000002</v>
      </c>
      <c r="T43" s="618">
        <f>IFERROR(S43+'SG&amp;A_Quarterly'!AT43,)</f>
        <v>0</v>
      </c>
      <c r="U43" s="618">
        <f>IFERROR(T43+'SG&amp;A_Quarterly'!AW43,)</f>
        <v>0</v>
      </c>
      <c r="V43" s="619">
        <f>IFERROR(U43+'SG&amp;A_Quarterly'!AZ43,)</f>
        <v>0</v>
      </c>
      <c r="W43" s="617">
        <f>IFERROR('SG&amp;A_Quarterly'!BC43,)</f>
        <v>1.76</v>
      </c>
      <c r="X43" s="618">
        <f>IFERROR(W43+'SG&amp;A_Quarterly'!BF43,)</f>
        <v>1.76</v>
      </c>
      <c r="Y43" s="618">
        <f>IFERROR(X43+'SG&amp;A_Quarterly'!BI43,)</f>
        <v>1.76</v>
      </c>
      <c r="Z43" s="619">
        <f>IFERROR(Y43+'SG&amp;A_Quarterly'!BL43,)</f>
        <v>1.76</v>
      </c>
    </row>
    <row r="44" spans="1:26" ht="15" outlineLevel="1" thickBot="1">
      <c r="A44" s="615" t="s">
        <v>112</v>
      </c>
      <c r="B44" s="616" t="s">
        <v>129</v>
      </c>
      <c r="C44" s="617" t="str">
        <f>'SG&amp;A_Quarterly'!C44</f>
        <v>-</v>
      </c>
      <c r="D44" s="618" t="s">
        <v>30</v>
      </c>
      <c r="E44" s="618" t="s">
        <v>30</v>
      </c>
      <c r="F44" s="619" t="s">
        <v>30</v>
      </c>
      <c r="G44" s="617" t="str">
        <f>IFERROR('SG&amp;A_Quarterly'!G44,)</f>
        <v>-</v>
      </c>
      <c r="H44" s="618">
        <f>IFERROR(G44+'SG&amp;A_Quarterly'!J44,)</f>
        <v>0</v>
      </c>
      <c r="I44" s="618">
        <f>IFERROR(H44+'SG&amp;A_Quarterly'!M44,)</f>
        <v>0</v>
      </c>
      <c r="J44" s="619">
        <f>IFERROR(I44+'SG&amp;A_Quarterly'!P44,)</f>
        <v>0</v>
      </c>
      <c r="K44" s="617" t="str">
        <f>IFERROR('SG&amp;A_Quarterly'!S44,)</f>
        <v>-</v>
      </c>
      <c r="L44" s="618">
        <f>IFERROR(K44+'SG&amp;A_Quarterly'!V44,)</f>
        <v>0</v>
      </c>
      <c r="M44" s="618">
        <f>IFERROR(L44+'SG&amp;A_Quarterly'!Y44,)</f>
        <v>0</v>
      </c>
      <c r="N44" s="619">
        <f>IFERROR(M44+'SG&amp;A_Quarterly'!AB44,)</f>
        <v>0</v>
      </c>
      <c r="O44" s="617" t="str">
        <f>IFERROR('SG&amp;A_Quarterly'!AE44,)</f>
        <v>-</v>
      </c>
      <c r="P44" s="618">
        <f>IFERROR(O44+'SG&amp;A_Quarterly'!AH44,)</f>
        <v>0</v>
      </c>
      <c r="Q44" s="618">
        <f>IFERROR(P44+'SG&amp;A_Quarterly'!AK44,)</f>
        <v>0</v>
      </c>
      <c r="R44" s="619">
        <f>IFERROR(Q44+'SG&amp;A_Quarterly'!AN44,)</f>
        <v>0</v>
      </c>
      <c r="S44" s="617" t="str">
        <f>IFERROR('SG&amp;A_Quarterly'!AQ44,)</f>
        <v>-</v>
      </c>
      <c r="T44" s="618">
        <f>IFERROR(S44+'SG&amp;A_Quarterly'!AT44,)</f>
        <v>0</v>
      </c>
      <c r="U44" s="618">
        <f>IFERROR(T44+'SG&amp;A_Quarterly'!AW44,)</f>
        <v>0</v>
      </c>
      <c r="V44" s="619">
        <f>IFERROR(U44+'SG&amp;A_Quarterly'!AZ44,)</f>
        <v>0</v>
      </c>
      <c r="W44" s="617">
        <f>IFERROR('SG&amp;A_Quarterly'!BC44,)</f>
        <v>4.2447929999999996</v>
      </c>
      <c r="X44" s="618">
        <f>IFERROR(W44+'SG&amp;A_Quarterly'!BF44,)</f>
        <v>11.412658</v>
      </c>
      <c r="Y44" s="618">
        <f>IFERROR(X44+'SG&amp;A_Quarterly'!BI44,)</f>
        <v>21.453088000000001</v>
      </c>
      <c r="Z44" s="619">
        <f>IFERROR(Y44+'SG&amp;A_Quarterly'!BL44,)</f>
        <v>31.538088000000002</v>
      </c>
    </row>
    <row r="45" spans="1:26">
      <c r="A45" s="863" t="s">
        <v>298</v>
      </c>
      <c r="B45" s="864" t="s">
        <v>39</v>
      </c>
      <c r="C45" s="865">
        <f>'SG&amp;A_Quarterly'!C45</f>
        <v>3760.3819999999996</v>
      </c>
      <c r="D45" s="866">
        <f>C45+'SG&amp;A_Quarterly'!D45</f>
        <v>7993.326</v>
      </c>
      <c r="E45" s="866">
        <f>D45+'SG&amp;A_Quarterly'!E45</f>
        <v>12408.935000000001</v>
      </c>
      <c r="F45" s="867">
        <f>E45+'SG&amp;A_Quarterly'!F45</f>
        <v>17271.122000000003</v>
      </c>
      <c r="G45" s="865">
        <f>IFERROR('SG&amp;A_Quarterly'!G45,)</f>
        <v>4830.2240000000002</v>
      </c>
      <c r="H45" s="866">
        <f>IFERROR(G45+'SG&amp;A_Quarterly'!J45,)</f>
        <v>11537.255999999999</v>
      </c>
      <c r="I45" s="866">
        <f>IFERROR(H45+'SG&amp;A_Quarterly'!M45,)</f>
        <v>16823.027999999998</v>
      </c>
      <c r="J45" s="867">
        <f>IFERROR(I45+'SG&amp;A_Quarterly'!P45,)</f>
        <v>22195.585999999999</v>
      </c>
      <c r="K45" s="865">
        <f>IFERROR('SG&amp;A_Quarterly'!S45,)</f>
        <v>4085.2219999999998</v>
      </c>
      <c r="L45" s="866">
        <f>IFERROR(K45+'SG&amp;A_Quarterly'!V45,)</f>
        <v>9120.2630000000008</v>
      </c>
      <c r="M45" s="866">
        <f>IFERROR(L45+'SG&amp;A_Quarterly'!Y45,)</f>
        <v>13245.095000000001</v>
      </c>
      <c r="N45" s="867">
        <f>IFERROR(M45+'SG&amp;A_Quarterly'!AB45,)</f>
        <v>20350.686999999998</v>
      </c>
      <c r="O45" s="865">
        <f>IFERROR('SG&amp;A_Quarterly'!AE45,)</f>
        <v>5831.9049999999988</v>
      </c>
      <c r="P45" s="866">
        <f>IFERROR(O45+'SG&amp;A_Quarterly'!AH45,)</f>
        <v>12792.516</v>
      </c>
      <c r="Q45" s="866">
        <f>IFERROR(P45+'SG&amp;A_Quarterly'!AK45,)</f>
        <v>18625.045999999998</v>
      </c>
      <c r="R45" s="867">
        <f>IFERROR(Q45+'SG&amp;A_Quarterly'!AN45,)</f>
        <v>26139.942999999999</v>
      </c>
      <c r="S45" s="865">
        <f>IFERROR('SG&amp;A_Quarterly'!AQ45,)</f>
        <v>9876.7240000000002</v>
      </c>
      <c r="T45" s="866">
        <f>IFERROR(S45+'SG&amp;A_Quarterly'!AT45,)</f>
        <v>19021.676188999998</v>
      </c>
      <c r="U45" s="866">
        <f>IFERROR(T45+'SG&amp;A_Quarterly'!AW45,)</f>
        <v>27493.604775999996</v>
      </c>
      <c r="V45" s="867">
        <f>IFERROR(U45+'SG&amp;A_Quarterly'!AZ45,)</f>
        <v>39290.816355999996</v>
      </c>
      <c r="W45" s="865">
        <f>IFERROR('SG&amp;A_Quarterly'!BC45,)</f>
        <v>10318.627559000002</v>
      </c>
      <c r="X45" s="866">
        <f>IFERROR(W45+'SG&amp;A_Quarterly'!BF45,)</f>
        <v>23493.001112000005</v>
      </c>
      <c r="Y45" s="866">
        <f>IFERROR(X45+'SG&amp;A_Quarterly'!BI45,)</f>
        <v>35841.212922000006</v>
      </c>
      <c r="Z45" s="867">
        <f>IFERROR(Y45+'SG&amp;A_Quarterly'!BL45,)</f>
        <v>50826.681922000003</v>
      </c>
    </row>
    <row r="46" spans="1:26" ht="15" thickBot="1">
      <c r="A46" s="868" t="s">
        <v>316</v>
      </c>
      <c r="B46" s="869" t="s">
        <v>164</v>
      </c>
      <c r="C46" s="870">
        <f>IFERROR(C45/C$3,)</f>
        <v>0.38254140386571717</v>
      </c>
      <c r="D46" s="871">
        <f t="shared" ref="D46:F46" si="24">IFERROR(D45/D$3,)</f>
        <v>0.37544978863316109</v>
      </c>
      <c r="E46" s="871">
        <f t="shared" si="24"/>
        <v>0.37717127659574473</v>
      </c>
      <c r="F46" s="872">
        <f t="shared" si="24"/>
        <v>0.36374040689103243</v>
      </c>
      <c r="G46" s="870">
        <f>IFERROR(G45/G$3,)</f>
        <v>0.29829086642376335</v>
      </c>
      <c r="H46" s="871">
        <f t="shared" ref="H46:K46" si="25">IFERROR(H45/H$3,)</f>
        <v>0.30559029506807223</v>
      </c>
      <c r="I46" s="871">
        <f t="shared" si="25"/>
        <v>0.28604524647764817</v>
      </c>
      <c r="J46" s="872">
        <f t="shared" si="25"/>
        <v>0.27357038443050297</v>
      </c>
      <c r="K46" s="870">
        <f t="shared" si="25"/>
        <v>0.19063988053572262</v>
      </c>
      <c r="L46" s="871">
        <f t="shared" ref="L46:Z46" si="26">IFERROR(L45/L$3,)</f>
        <v>0.2532060941452095</v>
      </c>
      <c r="M46" s="871">
        <f t="shared" si="26"/>
        <v>0.23829343919180251</v>
      </c>
      <c r="N46" s="872">
        <f t="shared" si="26"/>
        <v>0.2661577405474686</v>
      </c>
      <c r="O46" s="870">
        <f t="shared" si="26"/>
        <v>0.2735415103189493</v>
      </c>
      <c r="P46" s="871">
        <f t="shared" si="26"/>
        <v>0.25177161975988976</v>
      </c>
      <c r="Q46" s="871">
        <f t="shared" si="26"/>
        <v>0.24742342844997076</v>
      </c>
      <c r="R46" s="872">
        <f t="shared" si="26"/>
        <v>0.25985071971052526</v>
      </c>
      <c r="S46" s="870">
        <f t="shared" si="26"/>
        <v>0.27914623013461687</v>
      </c>
      <c r="T46" s="871">
        <f t="shared" si="26"/>
        <v>0.27945723944965584</v>
      </c>
      <c r="U46" s="871">
        <f t="shared" si="26"/>
        <v>0.27131293482830282</v>
      </c>
      <c r="V46" s="872">
        <f t="shared" si="26"/>
        <v>0.27708009455364518</v>
      </c>
      <c r="W46" s="870">
        <f t="shared" si="26"/>
        <v>0.26475669828603693</v>
      </c>
      <c r="X46" s="871">
        <f t="shared" si="26"/>
        <v>0.27680508426807432</v>
      </c>
      <c r="Y46" s="871">
        <f t="shared" si="26"/>
        <v>0.26924392585525631</v>
      </c>
      <c r="Z46" s="872">
        <f t="shared" si="26"/>
        <v>0.28217763373916716</v>
      </c>
    </row>
    <row r="47" spans="1:26">
      <c r="A47" s="564"/>
      <c r="B47" s="564"/>
    </row>
    <row r="48" spans="1:26">
      <c r="A48" s="564"/>
      <c r="B48" s="564"/>
    </row>
    <row r="49" spans="1:2">
      <c r="A49" s="564"/>
      <c r="B49" s="564"/>
    </row>
    <row r="50" spans="1:2">
      <c r="A50" s="564"/>
      <c r="B50" s="564"/>
    </row>
    <row r="51" spans="1:2">
      <c r="A51" s="564"/>
      <c r="B51" s="564"/>
    </row>
    <row r="52" spans="1:2">
      <c r="A52" s="564"/>
      <c r="B52" s="564"/>
    </row>
    <row r="53" spans="1:2">
      <c r="A53" s="564"/>
      <c r="B53" s="564"/>
    </row>
    <row r="54" spans="1:2">
      <c r="A54" s="564"/>
      <c r="B54" s="564"/>
    </row>
    <row r="55" spans="1:2">
      <c r="A55" s="564"/>
      <c r="B55" s="564"/>
    </row>
    <row r="56" spans="1:2">
      <c r="A56" s="564"/>
      <c r="B56" s="564"/>
    </row>
    <row r="57" spans="1:2">
      <c r="A57" s="564"/>
      <c r="B57" s="564"/>
    </row>
    <row r="58" spans="1:2">
      <c r="A58" s="564"/>
      <c r="B58" s="564"/>
    </row>
    <row r="59" spans="1:2">
      <c r="A59" s="564"/>
      <c r="B59" s="564"/>
    </row>
    <row r="60" spans="1:2">
      <c r="A60" s="564"/>
      <c r="B60" s="564"/>
    </row>
    <row r="61" spans="1:2">
      <c r="A61" s="564"/>
      <c r="B61" s="564"/>
    </row>
    <row r="62" spans="1:2">
      <c r="A62" s="564"/>
      <c r="B62" s="564"/>
    </row>
    <row r="63" spans="1:2">
      <c r="A63" s="564"/>
      <c r="B63" s="564"/>
    </row>
    <row r="64" spans="1:2">
      <c r="A64" s="564"/>
      <c r="B64" s="564"/>
    </row>
    <row r="65" spans="1:2">
      <c r="A65" s="564"/>
      <c r="B65" s="564"/>
    </row>
    <row r="66" spans="1:2">
      <c r="A66" s="564"/>
      <c r="B66" s="564"/>
    </row>
    <row r="67" spans="1:2">
      <c r="A67" s="564"/>
      <c r="B67" s="564"/>
    </row>
    <row r="68" spans="1:2">
      <c r="A68" s="564"/>
      <c r="B68" s="564"/>
    </row>
    <row r="69" spans="1:2">
      <c r="A69" s="564"/>
      <c r="B69" s="564"/>
    </row>
    <row r="70" spans="1:2">
      <c r="A70" s="564"/>
      <c r="B70" s="564"/>
    </row>
    <row r="71" spans="1:2">
      <c r="A71" s="564"/>
      <c r="B71" s="564"/>
    </row>
    <row r="72" spans="1:2">
      <c r="A72" s="564"/>
      <c r="B72" s="564"/>
    </row>
    <row r="73" spans="1:2">
      <c r="A73" s="564"/>
      <c r="B73" s="564"/>
    </row>
    <row r="74" spans="1:2">
      <c r="A74" s="564"/>
      <c r="B74" s="564"/>
    </row>
    <row r="75" spans="1:2">
      <c r="A75" s="564"/>
      <c r="B75" s="564"/>
    </row>
    <row r="76" spans="1:2">
      <c r="A76" s="564"/>
      <c r="B76" s="564"/>
    </row>
    <row r="77" spans="1:2">
      <c r="A77" s="564"/>
      <c r="B77" s="564"/>
    </row>
    <row r="78" spans="1:2">
      <c r="A78" s="564"/>
      <c r="B78" s="564"/>
    </row>
    <row r="79" spans="1:2">
      <c r="A79" s="564"/>
      <c r="B79" s="564"/>
    </row>
    <row r="80" spans="1:2">
      <c r="A80" s="564"/>
      <c r="B80" s="564"/>
    </row>
    <row r="81" spans="1:2">
      <c r="A81" s="564"/>
      <c r="B81" s="564"/>
    </row>
    <row r="82" spans="1:2">
      <c r="A82" s="564"/>
      <c r="B82" s="564"/>
    </row>
    <row r="83" spans="1:2">
      <c r="A83" s="564"/>
      <c r="B83" s="564"/>
    </row>
    <row r="84" spans="1:2">
      <c r="A84" s="564"/>
      <c r="B84" s="564"/>
    </row>
    <row r="85" spans="1:2">
      <c r="A85" s="564"/>
      <c r="B85" s="564"/>
    </row>
    <row r="86" spans="1:2">
      <c r="A86" s="564"/>
      <c r="B86" s="564"/>
    </row>
    <row r="87" spans="1:2">
      <c r="A87" s="564"/>
      <c r="B87" s="564"/>
    </row>
    <row r="88" spans="1:2">
      <c r="A88" s="564"/>
      <c r="B88" s="564"/>
    </row>
    <row r="89" spans="1:2">
      <c r="A89" s="564"/>
      <c r="B89" s="564"/>
    </row>
    <row r="90" spans="1:2">
      <c r="A90" s="564"/>
      <c r="B90" s="564"/>
    </row>
    <row r="91" spans="1:2">
      <c r="A91" s="564"/>
      <c r="B91" s="564"/>
    </row>
    <row r="92" spans="1:2">
      <c r="A92" s="564"/>
      <c r="B92" s="564"/>
    </row>
    <row r="93" spans="1:2">
      <c r="A93" s="564"/>
      <c r="B93" s="564"/>
    </row>
    <row r="94" spans="1:2">
      <c r="A94" s="564"/>
      <c r="B94" s="564"/>
    </row>
    <row r="95" spans="1:2">
      <c r="A95" s="564"/>
      <c r="B95" s="564"/>
    </row>
    <row r="96" spans="1:2">
      <c r="A96" s="564"/>
      <c r="B96" s="564"/>
    </row>
    <row r="97" spans="1:2">
      <c r="A97" s="564"/>
      <c r="B97" s="564"/>
    </row>
    <row r="98" spans="1:2">
      <c r="A98" s="564"/>
      <c r="B98" s="564"/>
    </row>
    <row r="99" spans="1:2">
      <c r="A99" s="564"/>
      <c r="B99" s="564"/>
    </row>
    <row r="100" spans="1:2">
      <c r="A100" s="564"/>
      <c r="B100" s="564"/>
    </row>
    <row r="101" spans="1:2">
      <c r="A101" s="564"/>
      <c r="B101" s="564"/>
    </row>
    <row r="102" spans="1:2">
      <c r="A102" s="564"/>
      <c r="B102" s="564"/>
    </row>
    <row r="103" spans="1:2">
      <c r="A103" s="564"/>
      <c r="B103" s="564"/>
    </row>
    <row r="104" spans="1:2">
      <c r="A104" s="564"/>
      <c r="B104" s="564"/>
    </row>
    <row r="105" spans="1:2">
      <c r="A105" s="564"/>
      <c r="B105" s="564"/>
    </row>
    <row r="106" spans="1:2">
      <c r="A106" s="564"/>
      <c r="B106" s="564"/>
    </row>
    <row r="107" spans="1:2">
      <c r="A107" s="564"/>
      <c r="B107" s="564"/>
    </row>
    <row r="108" spans="1:2">
      <c r="A108" s="564"/>
      <c r="B108" s="564"/>
    </row>
    <row r="109" spans="1:2">
      <c r="A109" s="564"/>
      <c r="B109" s="564"/>
    </row>
    <row r="110" spans="1:2">
      <c r="A110" s="564"/>
      <c r="B110" s="564"/>
    </row>
    <row r="111" spans="1:2">
      <c r="A111" s="564"/>
      <c r="B111" s="564"/>
    </row>
    <row r="112" spans="1:2">
      <c r="A112" s="564"/>
      <c r="B112" s="564"/>
    </row>
    <row r="113" spans="1:2">
      <c r="A113" s="564"/>
      <c r="B113" s="564"/>
    </row>
    <row r="114" spans="1:2">
      <c r="A114" s="564"/>
      <c r="B114" s="564"/>
    </row>
    <row r="115" spans="1:2">
      <c r="A115" s="564"/>
      <c r="B115" s="564"/>
    </row>
    <row r="116" spans="1:2">
      <c r="A116" s="564"/>
      <c r="B116" s="564"/>
    </row>
    <row r="117" spans="1:2">
      <c r="A117" s="564"/>
      <c r="B117" s="564"/>
    </row>
    <row r="118" spans="1:2">
      <c r="A118" s="564"/>
      <c r="B118" s="56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/>
  </sheetViews>
  <sheetFormatPr defaultRowHeight="14.5"/>
  <sheetData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BZ64"/>
  <sheetViews>
    <sheetView showGridLines="0" view="pageBreakPreview" zoomScaleNormal="115" zoomScaleSheetLayoutView="100" workbookViewId="0">
      <pane xSplit="2" ySplit="3" topLeftCell="I37" activePane="bottomRight" state="frozen"/>
      <selection pane="topRight" activeCell="C1" sqref="C1"/>
      <selection pane="bottomLeft" activeCell="A4" sqref="A4"/>
      <selection pane="bottomRight" activeCell="X56" sqref="X56"/>
    </sheetView>
  </sheetViews>
  <sheetFormatPr defaultColWidth="7.6328125" defaultRowHeight="17" customHeight="1" outlineLevelRow="1" outlineLevelCol="1"/>
  <cols>
    <col min="1" max="1" width="17.1796875" style="563" customWidth="1"/>
    <col min="2" max="2" width="18.6328125" style="563" customWidth="1"/>
    <col min="3" max="3" width="9.1796875" style="647" customWidth="1" outlineLevel="1"/>
    <col min="4" max="4" width="9.1796875" style="123" customWidth="1" outlineLevel="1"/>
    <col min="5" max="5" width="5.7265625" style="123" customWidth="1" outlineLevel="1"/>
    <col min="6" max="6" width="9.1796875" style="123" customWidth="1" outlineLevel="1"/>
    <col min="7" max="7" width="5.7265625" style="123" customWidth="1" outlineLevel="1"/>
    <col min="8" max="8" width="9.1796875" style="123" customWidth="1" outlineLevel="1"/>
    <col min="9" max="9" width="5.7265625" style="123" customWidth="1" outlineLevel="1"/>
    <col min="10" max="10" width="9.1796875" style="123" customWidth="1" outlineLevel="1"/>
    <col min="11" max="11" width="5.7265625" style="123" customWidth="1" outlineLevel="1" collapsed="1"/>
    <col min="12" max="12" width="9.1796875" style="123" customWidth="1" outlineLevel="1"/>
    <col min="13" max="13" width="5.7265625" style="123" customWidth="1" outlineLevel="1"/>
    <col min="14" max="14" width="9.1796875" style="123" customWidth="1" outlineLevel="1"/>
    <col min="15" max="15" width="5.7265625" style="123" customWidth="1" outlineLevel="1"/>
    <col min="16" max="16" width="9.1796875" style="123" customWidth="1"/>
    <col min="17" max="17" width="5.7265625" style="123" customWidth="1"/>
    <col min="18" max="18" width="9.1796875" style="123" customWidth="1"/>
    <col min="19" max="19" width="5.7265625" style="123" customWidth="1"/>
    <col min="20" max="20" width="9.1796875" style="123" customWidth="1"/>
    <col min="21" max="21" width="5.7265625" style="123" customWidth="1"/>
    <col min="22" max="22" width="2.7265625" style="123" customWidth="1"/>
    <col min="23" max="16384" width="7.6328125" style="123"/>
  </cols>
  <sheetData>
    <row r="1" spans="1:78" ht="16.25" customHeight="1">
      <c r="A1" s="370" t="s">
        <v>406</v>
      </c>
      <c r="B1" s="371"/>
      <c r="D1" s="647"/>
      <c r="F1" s="647"/>
      <c r="H1" s="647"/>
      <c r="J1" s="647"/>
      <c r="L1" s="647"/>
      <c r="N1" s="647"/>
      <c r="P1" s="647"/>
      <c r="R1" s="647"/>
      <c r="T1" s="647"/>
      <c r="X1" s="647"/>
      <c r="Z1" s="647"/>
      <c r="AC1" s="647"/>
      <c r="AG1" s="647"/>
      <c r="AJ1" s="647"/>
      <c r="AM1" s="647"/>
      <c r="AP1" s="647"/>
      <c r="AS1" s="647"/>
      <c r="AV1" s="647"/>
      <c r="AY1" s="647"/>
      <c r="BB1" s="647"/>
      <c r="BE1" s="647"/>
      <c r="BH1" s="647"/>
      <c r="BK1" s="647"/>
      <c r="BN1" s="647"/>
      <c r="BQ1" s="647"/>
      <c r="BT1" s="647"/>
      <c r="BW1" s="373"/>
    </row>
    <row r="2" spans="1:78" s="378" customFormat="1" ht="16.25" customHeight="1" thickBot="1">
      <c r="A2" s="374" t="s">
        <v>407</v>
      </c>
      <c r="B2" s="375"/>
      <c r="C2" s="648"/>
      <c r="N2" s="873"/>
      <c r="O2" s="873"/>
      <c r="P2" s="873"/>
      <c r="Q2" s="873"/>
      <c r="R2" s="873"/>
      <c r="T2" s="647"/>
      <c r="AC2" s="648"/>
      <c r="AM2" s="648"/>
      <c r="AY2" s="648"/>
      <c r="BK2" s="648"/>
    </row>
    <row r="3" spans="1:78" s="297" customFormat="1" ht="16.25" customHeight="1">
      <c r="A3" s="300" t="s">
        <v>323</v>
      </c>
      <c r="B3" s="379"/>
      <c r="C3" s="379">
        <v>2014</v>
      </c>
      <c r="D3" s="649">
        <v>2015</v>
      </c>
      <c r="E3" s="124" t="s">
        <v>14</v>
      </c>
      <c r="F3" s="649">
        <v>2016</v>
      </c>
      <c r="G3" s="124" t="s">
        <v>14</v>
      </c>
      <c r="H3" s="649">
        <v>2017</v>
      </c>
      <c r="I3" s="124" t="s">
        <v>5</v>
      </c>
      <c r="J3" s="649">
        <v>2018</v>
      </c>
      <c r="K3" s="124" t="s">
        <v>5</v>
      </c>
      <c r="L3" s="649">
        <v>2019</v>
      </c>
      <c r="M3" s="124" t="s">
        <v>14</v>
      </c>
      <c r="N3" s="649">
        <v>2020</v>
      </c>
      <c r="O3" s="124" t="s">
        <v>14</v>
      </c>
      <c r="P3" s="649">
        <v>2021</v>
      </c>
      <c r="Q3" s="124" t="s">
        <v>14</v>
      </c>
      <c r="R3" s="649">
        <v>2022</v>
      </c>
      <c r="S3" s="124" t="s">
        <v>14</v>
      </c>
      <c r="T3" s="649">
        <v>2023</v>
      </c>
      <c r="U3" s="124" t="s">
        <v>14</v>
      </c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375"/>
      <c r="BX3" s="125"/>
      <c r="BY3" s="125"/>
      <c r="BZ3" s="125"/>
    </row>
    <row r="4" spans="1:78" s="396" customFormat="1" ht="16.25" customHeight="1">
      <c r="A4" s="385" t="s">
        <v>314</v>
      </c>
      <c r="B4" s="386" t="s">
        <v>414</v>
      </c>
      <c r="C4" s="650">
        <v>13.058</v>
      </c>
      <c r="D4" s="651">
        <v>14.996</v>
      </c>
      <c r="E4" s="652">
        <f>D4/C4-1</f>
        <v>0.14841476489508354</v>
      </c>
      <c r="F4" s="651">
        <v>27.242999999999999</v>
      </c>
      <c r="G4" s="652">
        <f>F4/D4-1</f>
        <v>0.81668444918644956</v>
      </c>
      <c r="H4" s="651">
        <v>34.870000000000005</v>
      </c>
      <c r="I4" s="652">
        <f>H4/F4-1</f>
        <v>0.27996182505597789</v>
      </c>
      <c r="J4" s="651">
        <v>47.481999999999999</v>
      </c>
      <c r="K4" s="652">
        <f>J4/H4-1</f>
        <v>0.36168626326355002</v>
      </c>
      <c r="L4" s="651">
        <v>81.132999999999996</v>
      </c>
      <c r="M4" s="652">
        <f>L4/J4-1</f>
        <v>0.70871066930626325</v>
      </c>
      <c r="N4" s="651">
        <v>76.460999999999999</v>
      </c>
      <c r="O4" s="652">
        <f>N4/L4-1</f>
        <v>-5.7584460084059486E-2</v>
      </c>
      <c r="P4" s="651">
        <v>100.596</v>
      </c>
      <c r="Q4" s="652">
        <f>P4/N4-1</f>
        <v>0.31565111625534592</v>
      </c>
      <c r="R4" s="651">
        <v>141.80000000000001</v>
      </c>
      <c r="S4" s="652">
        <f>R4/P4-1</f>
        <v>0.40959879120442166</v>
      </c>
      <c r="T4" s="651">
        <f>IS_Quarterly!BO4+IS_Quarterly!BR4+IS_Quarterly!BU4+IS_Quarterly!BX4</f>
        <v>180.12299999999999</v>
      </c>
      <c r="U4" s="652">
        <f>T4/R4-1</f>
        <v>0.27026093088857528</v>
      </c>
      <c r="V4" s="398"/>
      <c r="W4" s="398"/>
      <c r="X4" s="971"/>
      <c r="Y4" s="398"/>
      <c r="Z4" s="653"/>
      <c r="AA4" s="398"/>
      <c r="AB4" s="398"/>
      <c r="AC4" s="653"/>
      <c r="AD4" s="398"/>
      <c r="AE4" s="398"/>
      <c r="AF4" s="398"/>
      <c r="AG4" s="653"/>
      <c r="AH4" s="398"/>
      <c r="AI4" s="398"/>
      <c r="AJ4" s="653"/>
      <c r="AK4" s="398"/>
      <c r="AL4" s="398"/>
      <c r="AM4" s="653"/>
      <c r="AN4" s="398"/>
      <c r="AO4" s="398"/>
      <c r="AP4" s="653"/>
      <c r="AQ4" s="398"/>
      <c r="AR4" s="398"/>
      <c r="AS4" s="653"/>
      <c r="AT4" s="398"/>
      <c r="AU4" s="398"/>
      <c r="AV4" s="653"/>
      <c r="AW4" s="398"/>
      <c r="AX4" s="398"/>
      <c r="AY4" s="653"/>
      <c r="AZ4" s="398"/>
      <c r="BA4" s="398"/>
      <c r="BB4" s="653"/>
      <c r="BC4" s="398"/>
      <c r="BD4" s="398"/>
      <c r="BE4" s="653"/>
      <c r="BF4" s="398"/>
      <c r="BG4" s="398"/>
      <c r="BH4" s="653"/>
      <c r="BI4" s="398"/>
      <c r="BJ4" s="398"/>
      <c r="BK4" s="653"/>
      <c r="BL4" s="398"/>
      <c r="BM4" s="398"/>
      <c r="BN4" s="653"/>
      <c r="BO4" s="398"/>
      <c r="BP4" s="398"/>
      <c r="BQ4" s="653"/>
      <c r="BR4" s="398"/>
      <c r="BS4" s="398"/>
      <c r="BT4" s="653"/>
      <c r="BU4" s="398"/>
      <c r="BV4" s="398"/>
      <c r="BW4" s="395"/>
      <c r="BY4" s="397"/>
      <c r="BZ4" s="398"/>
    </row>
    <row r="5" spans="1:78" s="411" customFormat="1" ht="16.25" customHeight="1">
      <c r="A5" s="399" t="s">
        <v>324</v>
      </c>
      <c r="B5" s="400" t="s">
        <v>118</v>
      </c>
      <c r="C5" s="654">
        <v>4.3470000000000004</v>
      </c>
      <c r="D5" s="655">
        <v>3.706</v>
      </c>
      <c r="E5" s="656">
        <f>D5/C5-1</f>
        <v>-0.14745801702323447</v>
      </c>
      <c r="F5" s="655">
        <v>8.6489999999999991</v>
      </c>
      <c r="G5" s="656">
        <f>F5/D5-1</f>
        <v>1.3337830545062062</v>
      </c>
      <c r="H5" s="655">
        <v>10.7</v>
      </c>
      <c r="I5" s="656">
        <f>H5/F5-1</f>
        <v>0.23713724129957225</v>
      </c>
      <c r="J5" s="655">
        <v>12.734</v>
      </c>
      <c r="K5" s="656">
        <f>J5/H5-1</f>
        <v>0.19009345794392529</v>
      </c>
      <c r="L5" s="655">
        <v>17.228000000000002</v>
      </c>
      <c r="M5" s="656">
        <f>L5/J5-1</f>
        <v>0.35291346002827084</v>
      </c>
      <c r="N5" s="655">
        <v>15.500999999999999</v>
      </c>
      <c r="O5" s="656">
        <f>N5/L5-1</f>
        <v>-0.10024378918040411</v>
      </c>
      <c r="P5" s="655">
        <v>22.744</v>
      </c>
      <c r="Q5" s="656">
        <f>P5/N5-1</f>
        <v>0.46726017676278953</v>
      </c>
      <c r="R5" s="655">
        <v>33.634999999999998</v>
      </c>
      <c r="S5" s="656">
        <f>R5/P5-1</f>
        <v>0.47885156524797745</v>
      </c>
      <c r="T5" s="655">
        <f>IS_Quarterly!BO5+IS_Quarterly!BR5+IS_Quarterly!BU5+IS_Quarterly!BX5</f>
        <v>39.674000000000007</v>
      </c>
      <c r="U5" s="656">
        <f>T5/R5-1</f>
        <v>0.17954511669392037</v>
      </c>
      <c r="V5" s="405"/>
      <c r="W5" s="405"/>
      <c r="X5" s="657"/>
      <c r="Y5" s="405"/>
      <c r="Z5" s="657"/>
      <c r="AA5" s="405"/>
      <c r="AB5" s="405"/>
      <c r="AC5" s="657"/>
      <c r="AD5" s="405"/>
      <c r="AE5" s="405"/>
      <c r="AF5" s="405"/>
      <c r="AG5" s="657"/>
      <c r="AH5" s="405"/>
      <c r="AI5" s="405"/>
      <c r="AJ5" s="657"/>
      <c r="AK5" s="405"/>
      <c r="AL5" s="405"/>
      <c r="AM5" s="657"/>
      <c r="AN5" s="405"/>
      <c r="AO5" s="405"/>
      <c r="AP5" s="657"/>
      <c r="AQ5" s="405"/>
      <c r="AR5" s="405"/>
      <c r="AS5" s="657"/>
      <c r="AT5" s="405"/>
      <c r="AU5" s="405"/>
      <c r="AV5" s="657"/>
      <c r="AW5" s="405"/>
      <c r="AX5" s="405"/>
      <c r="AY5" s="657"/>
      <c r="AZ5" s="405"/>
      <c r="BA5" s="405"/>
      <c r="BB5" s="657"/>
      <c r="BC5" s="405"/>
      <c r="BD5" s="405"/>
      <c r="BE5" s="657"/>
      <c r="BF5" s="405"/>
      <c r="BG5" s="405"/>
      <c r="BH5" s="657"/>
      <c r="BI5" s="405"/>
      <c r="BJ5" s="405"/>
      <c r="BK5" s="657"/>
      <c r="BL5" s="405"/>
      <c r="BM5" s="405"/>
      <c r="BN5" s="657"/>
      <c r="BO5" s="405"/>
      <c r="BP5" s="405"/>
      <c r="BQ5" s="657"/>
      <c r="BR5" s="405"/>
      <c r="BS5" s="405"/>
      <c r="BT5" s="657"/>
      <c r="BU5" s="405"/>
      <c r="BV5" s="405"/>
      <c r="BW5" s="409"/>
      <c r="BX5" s="409"/>
      <c r="BY5" s="410"/>
      <c r="BZ5" s="405"/>
    </row>
    <row r="6" spans="1:78" s="411" customFormat="1" ht="16.25" customHeight="1">
      <c r="A6" s="412" t="s">
        <v>146</v>
      </c>
      <c r="B6" s="413" t="s">
        <v>224</v>
      </c>
      <c r="C6" s="658">
        <f>C5/C$4</f>
        <v>0.33289937203247055</v>
      </c>
      <c r="D6" s="659">
        <f>D5/D$4</f>
        <v>0.24713256868498265</v>
      </c>
      <c r="E6" s="656"/>
      <c r="F6" s="659">
        <f>F5/F$4</f>
        <v>0.31747604889329367</v>
      </c>
      <c r="G6" s="656"/>
      <c r="H6" s="659">
        <f>H5/H$4</f>
        <v>0.30685402925150551</v>
      </c>
      <c r="I6" s="656"/>
      <c r="J6" s="659">
        <f>J5/J$4</f>
        <v>0.26818583884419361</v>
      </c>
      <c r="K6" s="656"/>
      <c r="L6" s="659">
        <f>L5/L$4</f>
        <v>0.21234269655996946</v>
      </c>
      <c r="M6" s="656"/>
      <c r="N6" s="659">
        <f>N5/N$4</f>
        <v>0.20273080393926315</v>
      </c>
      <c r="O6" s="656"/>
      <c r="P6" s="659">
        <f>P5/P$4</f>
        <v>0.22609248876694898</v>
      </c>
      <c r="Q6" s="656"/>
      <c r="R6" s="659">
        <f>R5/R$4</f>
        <v>0.23720028208744706</v>
      </c>
      <c r="S6" s="656"/>
      <c r="T6" s="659">
        <f>T5/T$4</f>
        <v>0.22026059970131526</v>
      </c>
      <c r="U6" s="656"/>
      <c r="V6" s="405"/>
      <c r="W6" s="405"/>
      <c r="X6" s="660"/>
      <c r="Y6" s="405"/>
      <c r="Z6" s="660"/>
      <c r="AA6" s="405"/>
      <c r="AB6" s="405"/>
      <c r="AC6" s="660"/>
      <c r="AD6" s="405"/>
      <c r="AE6" s="405"/>
      <c r="AF6" s="405"/>
      <c r="AG6" s="660"/>
      <c r="AH6" s="405"/>
      <c r="AI6" s="405"/>
      <c r="AJ6" s="660"/>
      <c r="AK6" s="405"/>
      <c r="AL6" s="405"/>
      <c r="AM6" s="660"/>
      <c r="AN6" s="405"/>
      <c r="AO6" s="405"/>
      <c r="AP6" s="660"/>
      <c r="AQ6" s="405"/>
      <c r="AR6" s="405"/>
      <c r="AS6" s="660"/>
      <c r="AT6" s="405"/>
      <c r="AU6" s="405"/>
      <c r="AV6" s="660"/>
      <c r="AW6" s="405"/>
      <c r="AX6" s="405"/>
      <c r="AY6" s="660"/>
      <c r="AZ6" s="405"/>
      <c r="BA6" s="405"/>
      <c r="BB6" s="660"/>
      <c r="BC6" s="405"/>
      <c r="BD6" s="405"/>
      <c r="BE6" s="660"/>
      <c r="BF6" s="405"/>
      <c r="BG6" s="405"/>
      <c r="BH6" s="660"/>
      <c r="BI6" s="405"/>
      <c r="BJ6" s="405"/>
      <c r="BK6" s="660"/>
      <c r="BL6" s="405"/>
      <c r="BM6" s="405"/>
      <c r="BN6" s="660"/>
      <c r="BO6" s="405"/>
      <c r="BP6" s="405"/>
      <c r="BQ6" s="660"/>
      <c r="BR6" s="405"/>
      <c r="BS6" s="405"/>
      <c r="BT6" s="660"/>
      <c r="BU6" s="405"/>
      <c r="BV6" s="405"/>
      <c r="BW6" s="409"/>
      <c r="BX6" s="409"/>
      <c r="BY6" s="410"/>
      <c r="BZ6" s="405"/>
    </row>
    <row r="7" spans="1:78" s="297" customFormat="1" ht="16.25" customHeight="1">
      <c r="A7" s="419" t="s">
        <v>325</v>
      </c>
      <c r="B7" s="420" t="s">
        <v>119</v>
      </c>
      <c r="C7" s="661">
        <v>8.7110000000000003</v>
      </c>
      <c r="D7" s="662">
        <v>11.291</v>
      </c>
      <c r="E7" s="652">
        <f>D7/C7-1</f>
        <v>0.2961772471587647</v>
      </c>
      <c r="F7" s="662">
        <v>18.594000000000001</v>
      </c>
      <c r="G7" s="652">
        <f>F7/D7-1</f>
        <v>0.64679833495704542</v>
      </c>
      <c r="H7" s="662">
        <v>24.16</v>
      </c>
      <c r="I7" s="652">
        <f>H7/F7-1</f>
        <v>0.29934387436807564</v>
      </c>
      <c r="J7" s="662">
        <v>34.747999999999998</v>
      </c>
      <c r="K7" s="652">
        <f>J7/H7-1</f>
        <v>0.43824503311258267</v>
      </c>
      <c r="L7" s="662">
        <v>63.905000000000001</v>
      </c>
      <c r="M7" s="652">
        <f>L7/J7-1</f>
        <v>0.83909865315989429</v>
      </c>
      <c r="N7" s="662">
        <v>60.96</v>
      </c>
      <c r="O7" s="652">
        <f>N7/L7-1</f>
        <v>-4.608403098349112E-2</v>
      </c>
      <c r="P7" s="662">
        <v>77.852000000000004</v>
      </c>
      <c r="Q7" s="652">
        <f>P7/N7-1</f>
        <v>0.27709973753280837</v>
      </c>
      <c r="R7" s="662">
        <v>108.16499999999999</v>
      </c>
      <c r="S7" s="652">
        <f>R7/P7-1</f>
        <v>0.38936700405898361</v>
      </c>
      <c r="T7" s="662">
        <f>IS_Quarterly!BO7+IS_Quarterly!BR7+IS_Quarterly!BU7+IS_Quarterly!BX7</f>
        <v>140.44600000000003</v>
      </c>
      <c r="U7" s="652">
        <f>T7/R7-1</f>
        <v>0.29844219479498957</v>
      </c>
      <c r="V7" s="398"/>
      <c r="W7" s="398"/>
      <c r="X7" s="663"/>
      <c r="Y7" s="398"/>
      <c r="Z7" s="663"/>
      <c r="AA7" s="398"/>
      <c r="AB7" s="398"/>
      <c r="AC7" s="663"/>
      <c r="AD7" s="398"/>
      <c r="AE7" s="398"/>
      <c r="AF7" s="398"/>
      <c r="AG7" s="663"/>
      <c r="AH7" s="398"/>
      <c r="AI7" s="398"/>
      <c r="AJ7" s="663"/>
      <c r="AK7" s="398"/>
      <c r="AL7" s="398"/>
      <c r="AM7" s="663"/>
      <c r="AN7" s="398"/>
      <c r="AO7" s="398"/>
      <c r="AP7" s="663"/>
      <c r="AQ7" s="398"/>
      <c r="AR7" s="398"/>
      <c r="AS7" s="663"/>
      <c r="AT7" s="398"/>
      <c r="AU7" s="398"/>
      <c r="AV7" s="663"/>
      <c r="AW7" s="398"/>
      <c r="AX7" s="398"/>
      <c r="AY7" s="663"/>
      <c r="AZ7" s="398"/>
      <c r="BA7" s="398"/>
      <c r="BB7" s="663"/>
      <c r="BC7" s="398"/>
      <c r="BD7" s="398"/>
      <c r="BE7" s="663"/>
      <c r="BF7" s="398"/>
      <c r="BG7" s="398"/>
      <c r="BH7" s="663"/>
      <c r="BI7" s="398"/>
      <c r="BJ7" s="398"/>
      <c r="BK7" s="663"/>
      <c r="BL7" s="398"/>
      <c r="BM7" s="398"/>
      <c r="BN7" s="663"/>
      <c r="BO7" s="398"/>
      <c r="BP7" s="398"/>
      <c r="BQ7" s="663"/>
      <c r="BR7" s="398"/>
      <c r="BS7" s="398"/>
      <c r="BT7" s="663"/>
      <c r="BU7" s="398"/>
      <c r="BV7" s="398"/>
      <c r="BW7" s="426"/>
      <c r="BX7" s="427"/>
      <c r="BY7" s="410"/>
      <c r="BZ7" s="398"/>
    </row>
    <row r="8" spans="1:78" s="439" customFormat="1" ht="16.25" customHeight="1">
      <c r="A8" s="428" t="s">
        <v>146</v>
      </c>
      <c r="B8" s="429" t="s">
        <v>146</v>
      </c>
      <c r="C8" s="664">
        <f>C7/C$4</f>
        <v>0.66710062796752956</v>
      </c>
      <c r="D8" s="665">
        <f>D7/D$4</f>
        <v>0.75293411576420377</v>
      </c>
      <c r="E8" s="666"/>
      <c r="F8" s="665">
        <f>F7/F$4</f>
        <v>0.68252395110670638</v>
      </c>
      <c r="G8" s="666"/>
      <c r="H8" s="665">
        <f>H7/H$4</f>
        <v>0.6928591912819041</v>
      </c>
      <c r="I8" s="666"/>
      <c r="J8" s="665">
        <f>J7/J$4</f>
        <v>0.73181416115580633</v>
      </c>
      <c r="K8" s="666"/>
      <c r="L8" s="665">
        <f>L7/L$4</f>
        <v>0.7876573034400306</v>
      </c>
      <c r="M8" s="666"/>
      <c r="N8" s="665">
        <f>N7/N$4</f>
        <v>0.79726919606073687</v>
      </c>
      <c r="O8" s="666"/>
      <c r="P8" s="665">
        <f>P7/P$4</f>
        <v>0.77390751123305102</v>
      </c>
      <c r="Q8" s="666"/>
      <c r="R8" s="665">
        <f>R7/R$4</f>
        <v>0.76279971791255274</v>
      </c>
      <c r="S8" s="666"/>
      <c r="T8" s="665">
        <f>T7/T$4</f>
        <v>0.7797227450131301</v>
      </c>
      <c r="U8" s="666"/>
      <c r="V8" s="667"/>
      <c r="W8" s="667"/>
      <c r="X8" s="668"/>
      <c r="Y8" s="667"/>
      <c r="Z8" s="668"/>
      <c r="AA8" s="667"/>
      <c r="AB8" s="667"/>
      <c r="AC8" s="668"/>
      <c r="AD8" s="667"/>
      <c r="AE8" s="667"/>
      <c r="AF8" s="667"/>
      <c r="AG8" s="668"/>
      <c r="AH8" s="667"/>
      <c r="AI8" s="667"/>
      <c r="AJ8" s="668"/>
      <c r="AK8" s="667"/>
      <c r="AL8" s="667"/>
      <c r="AM8" s="668"/>
      <c r="AN8" s="667"/>
      <c r="AO8" s="667"/>
      <c r="AP8" s="668"/>
      <c r="AQ8" s="667"/>
      <c r="AR8" s="667"/>
      <c r="AS8" s="668"/>
      <c r="AT8" s="667"/>
      <c r="AU8" s="667"/>
      <c r="AV8" s="668"/>
      <c r="AW8" s="667"/>
      <c r="AX8" s="667"/>
      <c r="AY8" s="668"/>
      <c r="AZ8" s="667"/>
      <c r="BA8" s="667"/>
      <c r="BB8" s="668"/>
      <c r="BC8" s="667"/>
      <c r="BD8" s="667"/>
      <c r="BE8" s="668"/>
      <c r="BF8" s="667"/>
      <c r="BG8" s="667"/>
      <c r="BH8" s="668"/>
      <c r="BI8" s="667"/>
      <c r="BJ8" s="667"/>
      <c r="BK8" s="668"/>
      <c r="BL8" s="667"/>
      <c r="BM8" s="667"/>
      <c r="BN8" s="668"/>
      <c r="BO8" s="667"/>
      <c r="BP8" s="667"/>
      <c r="BQ8" s="668"/>
      <c r="BR8" s="667"/>
      <c r="BS8" s="667"/>
      <c r="BT8" s="668"/>
      <c r="BU8" s="667"/>
      <c r="BV8" s="667"/>
      <c r="BW8" s="436"/>
      <c r="BX8" s="437"/>
      <c r="BY8" s="410"/>
      <c r="BZ8" s="438"/>
    </row>
    <row r="9" spans="1:78" s="447" customFormat="1" ht="16.25" customHeight="1">
      <c r="A9" s="440" t="s">
        <v>326</v>
      </c>
      <c r="B9" s="441" t="s">
        <v>31</v>
      </c>
      <c r="C9" s="669">
        <v>6.0730000000000004</v>
      </c>
      <c r="D9" s="670">
        <v>7.3140000000000001</v>
      </c>
      <c r="E9" s="656">
        <f>D9/C9-1</f>
        <v>0.2043471101597234</v>
      </c>
      <c r="F9" s="670">
        <v>10.329000000000001</v>
      </c>
      <c r="G9" s="656">
        <f>F9/D9-1</f>
        <v>0.41222313371616082</v>
      </c>
      <c r="H9" s="670">
        <v>13.370000000000001</v>
      </c>
      <c r="I9" s="656">
        <f>H9/F9-1</f>
        <v>0.2944137864265659</v>
      </c>
      <c r="J9" s="670">
        <v>17.271000000000001</v>
      </c>
      <c r="K9" s="656">
        <f>J9/H9-1</f>
        <v>0.29177262528047865</v>
      </c>
      <c r="L9" s="670">
        <v>22.195</v>
      </c>
      <c r="M9" s="656">
        <f>L9/J9-1</f>
        <v>0.2851021944299692</v>
      </c>
      <c r="N9" s="670">
        <v>20.350000000000001</v>
      </c>
      <c r="O9" s="656">
        <f>N9/L9-1</f>
        <v>-8.3126830367199811E-2</v>
      </c>
      <c r="P9" s="670">
        <v>26.138999999999999</v>
      </c>
      <c r="Q9" s="656">
        <f>P9/N9-1</f>
        <v>0.28447174447174439</v>
      </c>
      <c r="R9" s="670">
        <v>39.287999999999997</v>
      </c>
      <c r="S9" s="656">
        <f>R9/P9-1</f>
        <v>0.50304143234247678</v>
      </c>
      <c r="T9" s="670">
        <f>IS_Quarterly!BO9+IS_Quarterly!BR9+IS_Quarterly!BU9+IS_Quarterly!BX9</f>
        <v>50.826000000000001</v>
      </c>
      <c r="U9" s="656">
        <f>T9/R9-1</f>
        <v>0.29367745876603557</v>
      </c>
      <c r="V9" s="405"/>
      <c r="W9" s="405"/>
      <c r="X9" s="671"/>
      <c r="Y9" s="405"/>
      <c r="Z9" s="671"/>
      <c r="AA9" s="405"/>
      <c r="AB9" s="405"/>
      <c r="AC9" s="671"/>
      <c r="AD9" s="405"/>
      <c r="AE9" s="405"/>
      <c r="AF9" s="405"/>
      <c r="AG9" s="671"/>
      <c r="AH9" s="405"/>
      <c r="AI9" s="405"/>
      <c r="AJ9" s="671"/>
      <c r="AK9" s="405"/>
      <c r="AL9" s="405"/>
      <c r="AM9" s="671"/>
      <c r="AN9" s="405"/>
      <c r="AO9" s="405"/>
      <c r="AP9" s="671"/>
      <c r="AQ9" s="405"/>
      <c r="AR9" s="405"/>
      <c r="AS9" s="671"/>
      <c r="AT9" s="405"/>
      <c r="AU9" s="405"/>
      <c r="AV9" s="671"/>
      <c r="AW9" s="405"/>
      <c r="AX9" s="405"/>
      <c r="AY9" s="671"/>
      <c r="AZ9" s="405"/>
      <c r="BA9" s="405"/>
      <c r="BB9" s="671"/>
      <c r="BC9" s="405"/>
      <c r="BD9" s="405"/>
      <c r="BE9" s="671"/>
      <c r="BF9" s="405"/>
      <c r="BG9" s="405"/>
      <c r="BH9" s="671"/>
      <c r="BI9" s="405"/>
      <c r="BJ9" s="405"/>
      <c r="BK9" s="671"/>
      <c r="BL9" s="405"/>
      <c r="BM9" s="405"/>
      <c r="BN9" s="671"/>
      <c r="BO9" s="405"/>
      <c r="BP9" s="405"/>
      <c r="BQ9" s="671"/>
      <c r="BR9" s="405"/>
      <c r="BS9" s="405"/>
      <c r="BT9" s="671"/>
      <c r="BU9" s="405"/>
      <c r="BV9" s="405"/>
      <c r="BW9" s="409"/>
      <c r="BX9" s="409"/>
      <c r="BY9" s="397"/>
      <c r="BZ9" s="405"/>
    </row>
    <row r="10" spans="1:78" s="447" customFormat="1" ht="16.25" customHeight="1">
      <c r="A10" s="412" t="s">
        <v>146</v>
      </c>
      <c r="B10" s="413" t="s">
        <v>224</v>
      </c>
      <c r="C10" s="658">
        <f>C9/C$4</f>
        <v>0.46507887884821569</v>
      </c>
      <c r="D10" s="659">
        <f>D9/D$4</f>
        <v>0.48773006134969327</v>
      </c>
      <c r="E10" s="656"/>
      <c r="F10" s="659">
        <f>F9/F$4</f>
        <v>0.37914326616011457</v>
      </c>
      <c r="G10" s="656"/>
      <c r="H10" s="659">
        <f>H9/H$4</f>
        <v>0.38342414683108689</v>
      </c>
      <c r="I10" s="656"/>
      <c r="J10" s="659">
        <f>J9/J$4</f>
        <v>0.36373783749631444</v>
      </c>
      <c r="K10" s="656"/>
      <c r="L10" s="659">
        <f>L9/L$4</f>
        <v>0.27356316172211065</v>
      </c>
      <c r="M10" s="656"/>
      <c r="N10" s="659">
        <f>N9/N$4</f>
        <v>0.26614875557473749</v>
      </c>
      <c r="O10" s="656"/>
      <c r="P10" s="659">
        <f>P9/P$4</f>
        <v>0.25984134558034117</v>
      </c>
      <c r="Q10" s="656"/>
      <c r="R10" s="659">
        <f>R9/R$4</f>
        <v>0.27706629055007048</v>
      </c>
      <c r="S10" s="656"/>
      <c r="T10" s="659">
        <f>T9/T$4</f>
        <v>0.28217384787062177</v>
      </c>
      <c r="U10" s="656"/>
      <c r="V10" s="405"/>
      <c r="W10" s="405"/>
      <c r="X10" s="660"/>
      <c r="Y10" s="405"/>
      <c r="Z10" s="660"/>
      <c r="AA10" s="405"/>
      <c r="AB10" s="405"/>
      <c r="AC10" s="660"/>
      <c r="AD10" s="405"/>
      <c r="AE10" s="405"/>
      <c r="AF10" s="405"/>
      <c r="AG10" s="660"/>
      <c r="AH10" s="405"/>
      <c r="AI10" s="405"/>
      <c r="AJ10" s="660"/>
      <c r="AK10" s="405"/>
      <c r="AL10" s="405"/>
      <c r="AM10" s="660"/>
      <c r="AN10" s="405"/>
      <c r="AO10" s="405"/>
      <c r="AP10" s="660"/>
      <c r="AQ10" s="405"/>
      <c r="AR10" s="405"/>
      <c r="AS10" s="660"/>
      <c r="AT10" s="405"/>
      <c r="AU10" s="405"/>
      <c r="AV10" s="660"/>
      <c r="AW10" s="405"/>
      <c r="AX10" s="405"/>
      <c r="AY10" s="660"/>
      <c r="AZ10" s="405"/>
      <c r="BA10" s="405"/>
      <c r="BB10" s="660"/>
      <c r="BC10" s="405"/>
      <c r="BD10" s="405"/>
      <c r="BE10" s="660"/>
      <c r="BF10" s="405"/>
      <c r="BG10" s="405"/>
      <c r="BH10" s="660"/>
      <c r="BI10" s="405"/>
      <c r="BJ10" s="405"/>
      <c r="BK10" s="660"/>
      <c r="BL10" s="405"/>
      <c r="BM10" s="405"/>
      <c r="BN10" s="660"/>
      <c r="BO10" s="405"/>
      <c r="BP10" s="405"/>
      <c r="BQ10" s="660"/>
      <c r="BR10" s="405"/>
      <c r="BS10" s="405"/>
      <c r="BT10" s="660"/>
      <c r="BU10" s="405"/>
      <c r="BV10" s="405"/>
      <c r="BW10" s="409"/>
      <c r="BX10" s="409"/>
      <c r="BY10" s="397"/>
      <c r="BZ10" s="405"/>
    </row>
    <row r="11" spans="1:78" s="396" customFormat="1" ht="16.25" customHeight="1">
      <c r="A11" s="385" t="s">
        <v>327</v>
      </c>
      <c r="B11" s="386" t="s">
        <v>120</v>
      </c>
      <c r="C11" s="650">
        <v>2.6379999999999999</v>
      </c>
      <c r="D11" s="651">
        <v>3.9769999999999999</v>
      </c>
      <c r="E11" s="652">
        <f>D11/C11-1</f>
        <v>0.50758150113722511</v>
      </c>
      <c r="F11" s="651">
        <v>8.2650000000000006</v>
      </c>
      <c r="G11" s="652">
        <f>F11/D11-1</f>
        <v>1.0781996479758615</v>
      </c>
      <c r="H11" s="651">
        <v>10.799999999999999</v>
      </c>
      <c r="I11" s="652">
        <f>H11/F11-1</f>
        <v>0.30671506352087086</v>
      </c>
      <c r="J11" s="651">
        <v>17.475999999999999</v>
      </c>
      <c r="K11" s="652">
        <f>J11/H11-1</f>
        <v>0.61814814814814811</v>
      </c>
      <c r="L11" s="651">
        <v>41.709000000000003</v>
      </c>
      <c r="M11" s="652">
        <f>L11/J11-1</f>
        <v>1.3866445410849169</v>
      </c>
      <c r="N11" s="651">
        <v>40.61</v>
      </c>
      <c r="O11" s="652">
        <f>N11/L11-1</f>
        <v>-2.6349229183149969E-2</v>
      </c>
      <c r="P11" s="651">
        <v>51.713000000000001</v>
      </c>
      <c r="Q11" s="652">
        <f>P11/N11-1</f>
        <v>0.27340556513174108</v>
      </c>
      <c r="R11" s="651">
        <v>68.876999999999995</v>
      </c>
      <c r="S11" s="652">
        <f>R11/P11-1</f>
        <v>0.33190880436253933</v>
      </c>
      <c r="T11" s="651">
        <v>89.622</v>
      </c>
      <c r="U11" s="652">
        <f>T11/R11-1</f>
        <v>0.30118907617927615</v>
      </c>
      <c r="V11" s="398"/>
      <c r="W11" s="398"/>
      <c r="X11" s="653"/>
      <c r="Y11" s="398"/>
      <c r="Z11" s="653"/>
      <c r="AA11" s="398"/>
      <c r="AB11" s="398"/>
      <c r="AC11" s="653"/>
      <c r="AD11" s="398"/>
      <c r="AE11" s="398"/>
      <c r="AF11" s="398"/>
      <c r="AG11" s="653"/>
      <c r="AH11" s="398"/>
      <c r="AI11" s="398"/>
      <c r="AJ11" s="653"/>
      <c r="AK11" s="398"/>
      <c r="AL11" s="398"/>
      <c r="AM11" s="653"/>
      <c r="AN11" s="398"/>
      <c r="AO11" s="398"/>
      <c r="AP11" s="653"/>
      <c r="AQ11" s="398"/>
      <c r="AR11" s="398"/>
      <c r="AS11" s="653"/>
      <c r="AT11" s="398"/>
      <c r="AU11" s="398"/>
      <c r="AV11" s="653"/>
      <c r="AW11" s="398"/>
      <c r="AX11" s="398"/>
      <c r="AY11" s="653"/>
      <c r="AZ11" s="398"/>
      <c r="BA11" s="398"/>
      <c r="BB11" s="653"/>
      <c r="BC11" s="398"/>
      <c r="BD11" s="398"/>
      <c r="BE11" s="653"/>
      <c r="BF11" s="398"/>
      <c r="BG11" s="398"/>
      <c r="BH11" s="653"/>
      <c r="BI11" s="398"/>
      <c r="BJ11" s="398"/>
      <c r="BK11" s="653"/>
      <c r="BL11" s="398"/>
      <c r="BM11" s="398"/>
      <c r="BN11" s="653"/>
      <c r="BO11" s="398"/>
      <c r="BP11" s="398"/>
      <c r="BQ11" s="653"/>
      <c r="BR11" s="398"/>
      <c r="BS11" s="398"/>
      <c r="BT11" s="653"/>
      <c r="BU11" s="398"/>
      <c r="BV11" s="398"/>
      <c r="BW11" s="395"/>
      <c r="BY11" s="410"/>
      <c r="BZ11" s="398"/>
    </row>
    <row r="12" spans="1:78" s="396" customFormat="1" ht="16.25" customHeight="1">
      <c r="A12" s="428" t="s">
        <v>146</v>
      </c>
      <c r="B12" s="429" t="s">
        <v>146</v>
      </c>
      <c r="C12" s="664">
        <f>C11/C$4</f>
        <v>0.20202174911931384</v>
      </c>
      <c r="D12" s="665">
        <f>D11/D$4</f>
        <v>0.2652040544145105</v>
      </c>
      <c r="E12" s="666"/>
      <c r="F12" s="665">
        <f>F11/F$4</f>
        <v>0.30338068494659182</v>
      </c>
      <c r="G12" s="666"/>
      <c r="H12" s="665">
        <f>H11/H$4</f>
        <v>0.30972182391740744</v>
      </c>
      <c r="I12" s="666"/>
      <c r="J12" s="665">
        <f>J11/J$4</f>
        <v>0.36805526304704939</v>
      </c>
      <c r="K12" s="666"/>
      <c r="L12" s="665">
        <f>L11/L$4</f>
        <v>0.51408181627697735</v>
      </c>
      <c r="M12" s="666"/>
      <c r="N12" s="665">
        <f>N11/N$4</f>
        <v>0.53112044048599938</v>
      </c>
      <c r="O12" s="666"/>
      <c r="P12" s="665">
        <f>P11/P$4</f>
        <v>0.51406616565270979</v>
      </c>
      <c r="Q12" s="666"/>
      <c r="R12" s="665">
        <f>R11/R$4</f>
        <v>0.48573342736248232</v>
      </c>
      <c r="S12" s="666"/>
      <c r="T12" s="665">
        <f>T11/T$4</f>
        <v>0.49756000066621142</v>
      </c>
      <c r="U12" s="666"/>
      <c r="V12" s="667"/>
      <c r="W12" s="667"/>
      <c r="X12" s="668"/>
      <c r="Y12" s="667"/>
      <c r="Z12" s="668"/>
      <c r="AA12" s="667"/>
      <c r="AB12" s="667"/>
      <c r="AC12" s="668"/>
      <c r="AD12" s="667"/>
      <c r="AE12" s="667"/>
      <c r="AF12" s="667"/>
      <c r="AG12" s="668"/>
      <c r="AH12" s="667"/>
      <c r="AI12" s="667"/>
      <c r="AJ12" s="668"/>
      <c r="AK12" s="667"/>
      <c r="AL12" s="667"/>
      <c r="AM12" s="668"/>
      <c r="AN12" s="667"/>
      <c r="AO12" s="667"/>
      <c r="AP12" s="668"/>
      <c r="AQ12" s="667"/>
      <c r="AR12" s="667"/>
      <c r="AS12" s="668"/>
      <c r="AT12" s="667"/>
      <c r="AU12" s="667"/>
      <c r="AV12" s="668"/>
      <c r="AW12" s="667"/>
      <c r="AX12" s="667"/>
      <c r="AY12" s="668"/>
      <c r="AZ12" s="667"/>
      <c r="BA12" s="667"/>
      <c r="BB12" s="668"/>
      <c r="BC12" s="667"/>
      <c r="BD12" s="667"/>
      <c r="BE12" s="668"/>
      <c r="BF12" s="667"/>
      <c r="BG12" s="667"/>
      <c r="BH12" s="668"/>
      <c r="BI12" s="667"/>
      <c r="BJ12" s="667"/>
      <c r="BK12" s="668"/>
      <c r="BL12" s="667"/>
      <c r="BM12" s="667"/>
      <c r="BN12" s="668"/>
      <c r="BO12" s="667"/>
      <c r="BP12" s="667"/>
      <c r="BQ12" s="668"/>
      <c r="BR12" s="667"/>
      <c r="BS12" s="667"/>
      <c r="BT12" s="668"/>
      <c r="BU12" s="667"/>
      <c r="BV12" s="667"/>
      <c r="BW12" s="395"/>
      <c r="BY12" s="410"/>
      <c r="BZ12" s="398"/>
    </row>
    <row r="13" spans="1:78" s="457" customFormat="1" ht="16.25" customHeight="1" outlineLevel="1">
      <c r="A13" s="448" t="s">
        <v>329</v>
      </c>
      <c r="B13" s="824" t="s">
        <v>114</v>
      </c>
      <c r="C13" s="672" t="s">
        <v>379</v>
      </c>
      <c r="D13" s="673" t="s">
        <v>379</v>
      </c>
      <c r="E13" s="674" t="s">
        <v>379</v>
      </c>
      <c r="F13" s="673">
        <v>0.56699999999999995</v>
      </c>
      <c r="G13" s="674" t="s">
        <v>379</v>
      </c>
      <c r="H13" s="673">
        <v>0.15817905300000001</v>
      </c>
      <c r="I13" s="838">
        <f>H13/F13-1</f>
        <v>-0.72102459788359785</v>
      </c>
      <c r="J13" s="673">
        <v>0.40935940699999995</v>
      </c>
      <c r="K13" s="838">
        <f>J13/H13-1</f>
        <v>1.5879495371615349</v>
      </c>
      <c r="L13" s="673">
        <v>0.52115354799999991</v>
      </c>
      <c r="M13" s="838">
        <f>L13/J13-1</f>
        <v>0.27309532671860648</v>
      </c>
      <c r="N13" s="673">
        <v>1.2965769820000002</v>
      </c>
      <c r="O13" s="838">
        <f>N13/L13-1</f>
        <v>1.4878982153643525</v>
      </c>
      <c r="P13" s="673">
        <v>4.20794318</v>
      </c>
      <c r="Q13" s="838">
        <f>P13/N13-1</f>
        <v>2.2454248674915931</v>
      </c>
      <c r="R13" s="673">
        <v>2.5839999999999996</v>
      </c>
      <c r="S13" s="838">
        <f>R13/P13-1</f>
        <v>-0.38592326714829839</v>
      </c>
      <c r="T13" s="673">
        <f>IS_Quarterly!BO13+IS_Quarterly!BR13+IS_Quarterly!BU13+IS_Quarterly!BX13</f>
        <v>8.6590000000000007</v>
      </c>
      <c r="U13" s="838">
        <f>T13/R13-1</f>
        <v>2.3510061919504652</v>
      </c>
      <c r="V13" s="453"/>
      <c r="W13" s="453"/>
      <c r="X13" s="675"/>
      <c r="Y13" s="453"/>
      <c r="Z13" s="675"/>
      <c r="AA13" s="453"/>
      <c r="AB13" s="453"/>
      <c r="AC13" s="675"/>
      <c r="AD13" s="453"/>
      <c r="AE13" s="453"/>
      <c r="AF13" s="453"/>
      <c r="AG13" s="675"/>
      <c r="AH13" s="453"/>
      <c r="AI13" s="453"/>
      <c r="AJ13" s="675"/>
      <c r="AK13" s="453"/>
      <c r="AL13" s="453"/>
      <c r="AM13" s="675"/>
      <c r="AN13" s="453"/>
      <c r="AO13" s="453"/>
      <c r="AP13" s="675"/>
      <c r="AQ13" s="453"/>
      <c r="AR13" s="453"/>
      <c r="AS13" s="675"/>
      <c r="AT13" s="453"/>
      <c r="AU13" s="453"/>
      <c r="AV13" s="675"/>
      <c r="AW13" s="453"/>
      <c r="AX13" s="453"/>
      <c r="AY13" s="675"/>
      <c r="AZ13" s="453"/>
      <c r="BA13" s="453"/>
      <c r="BB13" s="675"/>
      <c r="BC13" s="453"/>
      <c r="BD13" s="453"/>
      <c r="BE13" s="675"/>
      <c r="BF13" s="453"/>
      <c r="BG13" s="453"/>
      <c r="BH13" s="675"/>
      <c r="BI13" s="453"/>
      <c r="BJ13" s="453"/>
      <c r="BK13" s="675"/>
      <c r="BL13" s="453"/>
      <c r="BM13" s="453"/>
      <c r="BN13" s="675"/>
      <c r="BO13" s="453"/>
      <c r="BP13" s="453"/>
      <c r="BQ13" s="675"/>
      <c r="BR13" s="453"/>
      <c r="BS13" s="453"/>
      <c r="BT13" s="675"/>
      <c r="BU13" s="453"/>
      <c r="BV13" s="453"/>
      <c r="BW13" s="455"/>
      <c r="BX13" s="456"/>
      <c r="BY13" s="397"/>
      <c r="BZ13" s="453"/>
    </row>
    <row r="14" spans="1:78" s="457" customFormat="1" ht="16.25" customHeight="1" outlineLevel="1">
      <c r="A14" s="448" t="s">
        <v>331</v>
      </c>
      <c r="B14" s="824" t="s">
        <v>115</v>
      </c>
      <c r="C14" s="672" t="s">
        <v>379</v>
      </c>
      <c r="D14" s="673" t="s">
        <v>379</v>
      </c>
      <c r="E14" s="674" t="s">
        <v>379</v>
      </c>
      <c r="F14" s="673">
        <v>0.52300000000000002</v>
      </c>
      <c r="G14" s="674" t="s">
        <v>379</v>
      </c>
      <c r="H14" s="673">
        <v>0.73628096700000012</v>
      </c>
      <c r="I14" s="838">
        <f t="shared" ref="I14:U16" si="0">H14/F14-1</f>
        <v>0.40780299617590843</v>
      </c>
      <c r="J14" s="673">
        <v>0.56278001700000002</v>
      </c>
      <c r="K14" s="838">
        <f t="shared" si="0"/>
        <v>-0.23564502924329978</v>
      </c>
      <c r="L14" s="673">
        <v>0.73637286099999999</v>
      </c>
      <c r="M14" s="838">
        <f t="shared" si="0"/>
        <v>0.3084559486055809</v>
      </c>
      <c r="N14" s="673">
        <v>2.678342561</v>
      </c>
      <c r="O14" s="838">
        <f t="shared" si="0"/>
        <v>2.6372097653935676</v>
      </c>
      <c r="P14" s="673">
        <v>0.36970180500000005</v>
      </c>
      <c r="Q14" s="838">
        <f t="shared" si="0"/>
        <v>-0.86196619865460145</v>
      </c>
      <c r="R14" s="673">
        <v>4.673</v>
      </c>
      <c r="S14" s="838">
        <f t="shared" si="0"/>
        <v>11.639916648499996</v>
      </c>
      <c r="T14" s="673">
        <f>IS_Quarterly!BO14+IS_Quarterly!BR14+IS_Quarterly!BU14+IS_Quarterly!BX14</f>
        <v>3.593</v>
      </c>
      <c r="U14" s="838">
        <f t="shared" si="0"/>
        <v>-0.23111491547185958</v>
      </c>
      <c r="V14" s="453"/>
      <c r="W14" s="453"/>
      <c r="X14" s="675"/>
      <c r="Y14" s="453"/>
      <c r="Z14" s="675"/>
      <c r="AA14" s="453"/>
      <c r="AB14" s="453"/>
      <c r="AC14" s="675"/>
      <c r="AD14" s="453"/>
      <c r="AE14" s="453"/>
      <c r="AF14" s="453"/>
      <c r="AG14" s="675"/>
      <c r="AH14" s="453"/>
      <c r="AI14" s="453"/>
      <c r="AJ14" s="675"/>
      <c r="AK14" s="453"/>
      <c r="AL14" s="453"/>
      <c r="AM14" s="675"/>
      <c r="AN14" s="453"/>
      <c r="AO14" s="453"/>
      <c r="AP14" s="675"/>
      <c r="AQ14" s="453"/>
      <c r="AR14" s="453"/>
      <c r="AS14" s="675"/>
      <c r="AT14" s="453"/>
      <c r="AU14" s="453"/>
      <c r="AV14" s="675"/>
      <c r="AW14" s="453"/>
      <c r="AX14" s="453"/>
      <c r="AY14" s="675"/>
      <c r="AZ14" s="453"/>
      <c r="BA14" s="453"/>
      <c r="BB14" s="675"/>
      <c r="BC14" s="453"/>
      <c r="BD14" s="453"/>
      <c r="BE14" s="675"/>
      <c r="BF14" s="453"/>
      <c r="BG14" s="453"/>
      <c r="BH14" s="675"/>
      <c r="BI14" s="453"/>
      <c r="BJ14" s="453"/>
      <c r="BK14" s="675"/>
      <c r="BL14" s="453"/>
      <c r="BM14" s="453"/>
      <c r="BN14" s="675"/>
      <c r="BO14" s="453"/>
      <c r="BP14" s="453"/>
      <c r="BQ14" s="675"/>
      <c r="BR14" s="453"/>
      <c r="BS14" s="453"/>
      <c r="BT14" s="675"/>
      <c r="BU14" s="453"/>
      <c r="BV14" s="453"/>
      <c r="BW14" s="455"/>
      <c r="BX14" s="456"/>
      <c r="BY14" s="397"/>
      <c r="BZ14" s="453"/>
    </row>
    <row r="15" spans="1:78" s="457" customFormat="1" ht="16.25" customHeight="1" outlineLevel="1">
      <c r="A15" s="448" t="s">
        <v>333</v>
      </c>
      <c r="B15" s="824" t="s">
        <v>116</v>
      </c>
      <c r="C15" s="672" t="s">
        <v>379</v>
      </c>
      <c r="D15" s="673" t="s">
        <v>379</v>
      </c>
      <c r="E15" s="674" t="s">
        <v>379</v>
      </c>
      <c r="F15" s="673">
        <v>0.49199999999999999</v>
      </c>
      <c r="G15" s="674" t="s">
        <v>379</v>
      </c>
      <c r="H15" s="673">
        <v>0.43702877000000001</v>
      </c>
      <c r="I15" s="838">
        <f t="shared" si="0"/>
        <v>-0.11173014227642275</v>
      </c>
      <c r="J15" s="673">
        <v>0.510017681</v>
      </c>
      <c r="K15" s="838">
        <f t="shared" si="0"/>
        <v>0.16701168437949754</v>
      </c>
      <c r="L15" s="673">
        <v>0.25772879700000001</v>
      </c>
      <c r="M15" s="838">
        <f t="shared" si="0"/>
        <v>-0.49466693685076379</v>
      </c>
      <c r="N15" s="673">
        <v>7.5312800999999999E-2</v>
      </c>
      <c r="O15" s="838">
        <f t="shared" si="0"/>
        <v>-0.70778274730394219</v>
      </c>
      <c r="P15" s="673">
        <v>0.21254851499999999</v>
      </c>
      <c r="Q15" s="838">
        <f t="shared" si="0"/>
        <v>1.8222096665877556</v>
      </c>
      <c r="R15" s="673">
        <v>30.372</v>
      </c>
      <c r="S15" s="838">
        <f t="shared" si="0"/>
        <v>141.89443518342154</v>
      </c>
      <c r="T15" s="839">
        <f>IS_Quarterly!BO15+IS_Quarterly!BR15+IS_Quarterly!BU15+IS_Quarterly!BX15</f>
        <v>4.8000000000000001E-2</v>
      </c>
      <c r="U15" s="838">
        <f t="shared" si="0"/>
        <v>-0.99841959699723426</v>
      </c>
      <c r="V15" s="453"/>
      <c r="W15" s="453"/>
      <c r="X15" s="675"/>
      <c r="Y15" s="453"/>
      <c r="Z15" s="675"/>
      <c r="AA15" s="453"/>
      <c r="AB15" s="453"/>
      <c r="AC15" s="675"/>
      <c r="AD15" s="453"/>
      <c r="AE15" s="453"/>
      <c r="AF15" s="453"/>
      <c r="AG15" s="675"/>
      <c r="AH15" s="453"/>
      <c r="AI15" s="453"/>
      <c r="AJ15" s="675"/>
      <c r="AK15" s="453"/>
      <c r="AL15" s="453"/>
      <c r="AM15" s="675"/>
      <c r="AN15" s="453"/>
      <c r="AO15" s="453"/>
      <c r="AP15" s="675"/>
      <c r="AQ15" s="453"/>
      <c r="AR15" s="453"/>
      <c r="AS15" s="675"/>
      <c r="AT15" s="453"/>
      <c r="AU15" s="453"/>
      <c r="AV15" s="675"/>
      <c r="AW15" s="453"/>
      <c r="AX15" s="453"/>
      <c r="AY15" s="675"/>
      <c r="AZ15" s="453"/>
      <c r="BA15" s="453"/>
      <c r="BB15" s="675"/>
      <c r="BC15" s="453"/>
      <c r="BD15" s="453"/>
      <c r="BE15" s="675"/>
      <c r="BF15" s="453"/>
      <c r="BG15" s="453"/>
      <c r="BH15" s="675"/>
      <c r="BI15" s="453"/>
      <c r="BJ15" s="453"/>
      <c r="BK15" s="675"/>
      <c r="BL15" s="453"/>
      <c r="BM15" s="453"/>
      <c r="BN15" s="675"/>
      <c r="BO15" s="453"/>
      <c r="BP15" s="453"/>
      <c r="BQ15" s="675"/>
      <c r="BR15" s="453"/>
      <c r="BS15" s="453"/>
      <c r="BT15" s="675"/>
      <c r="BU15" s="453"/>
      <c r="BV15" s="453"/>
      <c r="BW15" s="455"/>
      <c r="BX15" s="456"/>
      <c r="BY15" s="397"/>
      <c r="BZ15" s="453"/>
    </row>
    <row r="16" spans="1:78" s="457" customFormat="1" ht="16.25" customHeight="1" outlineLevel="1">
      <c r="A16" s="448" t="s">
        <v>335</v>
      </c>
      <c r="B16" s="824" t="s">
        <v>117</v>
      </c>
      <c r="C16" s="672" t="s">
        <v>379</v>
      </c>
      <c r="D16" s="673" t="s">
        <v>379</v>
      </c>
      <c r="E16" s="674" t="s">
        <v>379</v>
      </c>
      <c r="F16" s="839">
        <v>2.8000000000000001E-2</v>
      </c>
      <c r="G16" s="674" t="s">
        <v>379</v>
      </c>
      <c r="H16" s="673">
        <v>13.804860925</v>
      </c>
      <c r="I16" s="838">
        <f t="shared" si="0"/>
        <v>492.03074732142858</v>
      </c>
      <c r="J16" s="839">
        <v>4.6847659E-2</v>
      </c>
      <c r="K16" s="838">
        <f t="shared" si="0"/>
        <v>-0.99660643745311761</v>
      </c>
      <c r="L16" s="839">
        <v>1.7484522000000002E-2</v>
      </c>
      <c r="M16" s="838">
        <f t="shared" si="0"/>
        <v>-0.62677917374697412</v>
      </c>
      <c r="N16" s="839">
        <v>8.7485290000000014E-3</v>
      </c>
      <c r="O16" s="838">
        <f t="shared" si="0"/>
        <v>-0.49964151150371738</v>
      </c>
      <c r="P16" s="673">
        <v>0.151164467</v>
      </c>
      <c r="Q16" s="838">
        <f t="shared" si="0"/>
        <v>16.278843906215545</v>
      </c>
      <c r="R16" s="673">
        <v>0.40026200000000001</v>
      </c>
      <c r="S16" s="838">
        <f t="shared" si="0"/>
        <v>1.647857713810482</v>
      </c>
      <c r="T16" s="673">
        <f>IS_Quarterly!BO16+IS_Quarterly!BR16+IS_Quarterly!BU16+IS_Quarterly!BX16</f>
        <v>0.89400000000000002</v>
      </c>
      <c r="U16" s="838">
        <f t="shared" si="0"/>
        <v>1.2335370332432256</v>
      </c>
      <c r="V16" s="453"/>
      <c r="W16" s="453"/>
      <c r="X16" s="675"/>
      <c r="Y16" s="453"/>
      <c r="Z16" s="675"/>
      <c r="AA16" s="453"/>
      <c r="AB16" s="453"/>
      <c r="AC16" s="675"/>
      <c r="AD16" s="453"/>
      <c r="AE16" s="453"/>
      <c r="AF16" s="453"/>
      <c r="AG16" s="675"/>
      <c r="AH16" s="453"/>
      <c r="AI16" s="453"/>
      <c r="AJ16" s="675"/>
      <c r="AK16" s="453"/>
      <c r="AL16" s="453"/>
      <c r="AM16" s="675"/>
      <c r="AN16" s="453"/>
      <c r="AO16" s="453"/>
      <c r="AP16" s="675"/>
      <c r="AQ16" s="453"/>
      <c r="AR16" s="453"/>
      <c r="AS16" s="675"/>
      <c r="AT16" s="453"/>
      <c r="AU16" s="453"/>
      <c r="AV16" s="675"/>
      <c r="AW16" s="453"/>
      <c r="AX16" s="453"/>
      <c r="AY16" s="675"/>
      <c r="AZ16" s="453"/>
      <c r="BA16" s="453"/>
      <c r="BB16" s="675"/>
      <c r="BC16" s="453"/>
      <c r="BD16" s="453"/>
      <c r="BE16" s="675"/>
      <c r="BF16" s="453"/>
      <c r="BG16" s="453"/>
      <c r="BH16" s="675"/>
      <c r="BI16" s="453"/>
      <c r="BJ16" s="453"/>
      <c r="BK16" s="675"/>
      <c r="BL16" s="453"/>
      <c r="BM16" s="453"/>
      <c r="BN16" s="675"/>
      <c r="BO16" s="453"/>
      <c r="BP16" s="453"/>
      <c r="BQ16" s="675"/>
      <c r="BR16" s="453"/>
      <c r="BS16" s="453"/>
      <c r="BT16" s="675"/>
      <c r="BU16" s="453"/>
      <c r="BV16" s="453"/>
      <c r="BW16" s="455"/>
      <c r="BX16" s="456"/>
      <c r="BY16" s="397"/>
      <c r="BZ16" s="453"/>
    </row>
    <row r="17" spans="1:78" s="297" customFormat="1" ht="16.25" customHeight="1">
      <c r="A17" s="419" t="s">
        <v>337</v>
      </c>
      <c r="B17" s="1003" t="s">
        <v>415</v>
      </c>
      <c r="C17" s="676" t="s">
        <v>225</v>
      </c>
      <c r="D17" s="677" t="s">
        <v>225</v>
      </c>
      <c r="E17" s="678" t="s">
        <v>225</v>
      </c>
      <c r="F17" s="677">
        <v>8.7729999999999997</v>
      </c>
      <c r="G17" s="678" t="s">
        <v>408</v>
      </c>
      <c r="H17" s="677">
        <v>-3.1435562619999988</v>
      </c>
      <c r="I17" s="678">
        <f>(H17-F17)/F17</f>
        <v>-1.3583216986207682</v>
      </c>
      <c r="J17" s="677">
        <v>17.786239841</v>
      </c>
      <c r="K17" s="678" t="s">
        <v>32</v>
      </c>
      <c r="L17" s="677">
        <v>41.734500371000003</v>
      </c>
      <c r="M17" s="678">
        <f>L17/J17-1</f>
        <v>1.3464487572463519</v>
      </c>
      <c r="N17" s="677">
        <v>39.293367703999998</v>
      </c>
      <c r="O17" s="678">
        <f>N17/L17-1</f>
        <v>-5.8491958578621772E-2</v>
      </c>
      <c r="P17" s="677">
        <v>55.632127194000006</v>
      </c>
      <c r="Q17" s="678">
        <f>P17/N17-1</f>
        <v>0.41581468946823685</v>
      </c>
      <c r="R17" s="677">
        <v>96.757000000000005</v>
      </c>
      <c r="S17" s="678">
        <f>R17/P17-1</f>
        <v>0.73922883916679294</v>
      </c>
      <c r="T17" s="677">
        <f>IS_Quarterly!BO17+IS_Quarterly!BR17+IS_Quarterly!BU17+IS_Quarterly!BX17</f>
        <v>93.84</v>
      </c>
      <c r="U17" s="678">
        <f>T17/R17-1</f>
        <v>-3.0147689572847414E-2</v>
      </c>
      <c r="V17" s="509"/>
      <c r="W17" s="509"/>
      <c r="X17" s="675"/>
      <c r="Y17" s="509"/>
      <c r="Z17" s="675"/>
      <c r="AA17" s="509"/>
      <c r="AB17" s="509"/>
      <c r="AC17" s="675"/>
      <c r="AD17" s="509"/>
      <c r="AE17" s="509"/>
      <c r="AF17" s="509"/>
      <c r="AG17" s="675"/>
      <c r="AH17" s="509"/>
      <c r="AI17" s="509"/>
      <c r="AJ17" s="675"/>
      <c r="AK17" s="509"/>
      <c r="AL17" s="509"/>
      <c r="AM17" s="675"/>
      <c r="AN17" s="509"/>
      <c r="AO17" s="509"/>
      <c r="AP17" s="675"/>
      <c r="AQ17" s="509"/>
      <c r="AR17" s="509"/>
      <c r="AS17" s="675"/>
      <c r="AT17" s="509"/>
      <c r="AU17" s="509"/>
      <c r="AV17" s="675"/>
      <c r="AW17" s="509"/>
      <c r="AX17" s="509"/>
      <c r="AY17" s="675"/>
      <c r="AZ17" s="509"/>
      <c r="BA17" s="509"/>
      <c r="BB17" s="675"/>
      <c r="BC17" s="509"/>
      <c r="BD17" s="509"/>
      <c r="BE17" s="675"/>
      <c r="BF17" s="509"/>
      <c r="BG17" s="509"/>
      <c r="BH17" s="675"/>
      <c r="BI17" s="509"/>
      <c r="BJ17" s="509"/>
      <c r="BK17" s="675"/>
      <c r="BL17" s="509"/>
      <c r="BM17" s="509"/>
      <c r="BN17" s="675"/>
      <c r="BO17" s="509"/>
      <c r="BP17" s="509"/>
      <c r="BQ17" s="675"/>
      <c r="BR17" s="509"/>
      <c r="BS17" s="509"/>
      <c r="BT17" s="675"/>
      <c r="BU17" s="509"/>
      <c r="BV17" s="509"/>
      <c r="BW17" s="426"/>
      <c r="BX17" s="427"/>
      <c r="BY17" s="410"/>
      <c r="BZ17" s="398"/>
    </row>
    <row r="18" spans="1:78" s="457" customFormat="1" ht="16.25" customHeight="1" outlineLevel="1">
      <c r="A18" s="448" t="s">
        <v>339</v>
      </c>
      <c r="B18" s="449" t="s">
        <v>416</v>
      </c>
      <c r="C18" s="672" t="s">
        <v>225</v>
      </c>
      <c r="D18" s="673" t="s">
        <v>225</v>
      </c>
      <c r="E18" s="674" t="s">
        <v>225</v>
      </c>
      <c r="F18" s="673">
        <v>1.7010000000000001</v>
      </c>
      <c r="G18" s="838" t="s">
        <v>408</v>
      </c>
      <c r="H18" s="673">
        <v>1.9846675859999998</v>
      </c>
      <c r="I18" s="674"/>
      <c r="J18" s="673">
        <v>2.9232398410000009</v>
      </c>
      <c r="K18" s="674"/>
      <c r="L18" s="673">
        <v>8.3415003710000022</v>
      </c>
      <c r="M18" s="674"/>
      <c r="N18" s="673">
        <v>1.1293677039999963</v>
      </c>
      <c r="O18" s="674"/>
      <c r="P18" s="673">
        <v>11.827451194000005</v>
      </c>
      <c r="Q18" s="674"/>
      <c r="R18" s="673">
        <v>21.381</v>
      </c>
      <c r="S18" s="674"/>
      <c r="T18" s="673">
        <f>IS_Quarterly!BO18+IS_Quarterly!BR18+IS_Quarterly!BU18+IS_Quarterly!BX18</f>
        <v>19.616000000000003</v>
      </c>
      <c r="U18" s="674"/>
      <c r="V18" s="453"/>
      <c r="W18" s="453"/>
      <c r="X18" s="675"/>
      <c r="Y18" s="453"/>
      <c r="Z18" s="675"/>
      <c r="AA18" s="453"/>
      <c r="AB18" s="453"/>
      <c r="AC18" s="675"/>
      <c r="AD18" s="453"/>
      <c r="AE18" s="453"/>
      <c r="AF18" s="453"/>
      <c r="AG18" s="675"/>
      <c r="AH18" s="453"/>
      <c r="AI18" s="453"/>
      <c r="AJ18" s="675"/>
      <c r="AK18" s="453"/>
      <c r="AL18" s="453"/>
      <c r="AM18" s="675"/>
      <c r="AN18" s="453"/>
      <c r="AO18" s="453"/>
      <c r="AP18" s="675"/>
      <c r="AQ18" s="453"/>
      <c r="AR18" s="453"/>
      <c r="AS18" s="675"/>
      <c r="AT18" s="453"/>
      <c r="AU18" s="453"/>
      <c r="AV18" s="675"/>
      <c r="AW18" s="453"/>
      <c r="AX18" s="453"/>
      <c r="AY18" s="675"/>
      <c r="AZ18" s="453"/>
      <c r="BA18" s="453"/>
      <c r="BB18" s="675"/>
      <c r="BC18" s="453"/>
      <c r="BD18" s="453"/>
      <c r="BE18" s="675"/>
      <c r="BF18" s="453"/>
      <c r="BG18" s="453"/>
      <c r="BH18" s="675"/>
      <c r="BI18" s="453"/>
      <c r="BJ18" s="453"/>
      <c r="BK18" s="675"/>
      <c r="BL18" s="453"/>
      <c r="BM18" s="453"/>
      <c r="BN18" s="675"/>
      <c r="BO18" s="453"/>
      <c r="BP18" s="453"/>
      <c r="BQ18" s="675"/>
      <c r="BR18" s="453"/>
      <c r="BS18" s="453"/>
      <c r="BT18" s="675"/>
      <c r="BU18" s="453"/>
      <c r="BV18" s="453"/>
      <c r="BW18" s="466"/>
      <c r="BX18" s="467"/>
      <c r="BY18" s="397"/>
      <c r="BZ18" s="453"/>
    </row>
    <row r="19" spans="1:78" s="297" customFormat="1" ht="16.25" customHeight="1">
      <c r="A19" s="419" t="s">
        <v>461</v>
      </c>
      <c r="B19" s="420" t="s">
        <v>417</v>
      </c>
      <c r="C19" s="661">
        <v>2.5150000000000001</v>
      </c>
      <c r="D19" s="662">
        <v>4.6890000000000001</v>
      </c>
      <c r="E19" s="652">
        <f>D19/C19-1</f>
        <v>0.86441351888667994</v>
      </c>
      <c r="F19" s="662">
        <v>7.0720000000000001</v>
      </c>
      <c r="G19" s="652">
        <f>F19/D19-1</f>
        <v>0.50821070590744299</v>
      </c>
      <c r="H19" s="662">
        <v>-5.1280000000000001</v>
      </c>
      <c r="I19" s="652">
        <f>(H19-F19)/F19</f>
        <v>-1.7251131221719456</v>
      </c>
      <c r="J19" s="662">
        <v>14.863</v>
      </c>
      <c r="K19" s="652" t="s">
        <v>32</v>
      </c>
      <c r="L19" s="662">
        <v>33.393000000000001</v>
      </c>
      <c r="M19" s="652">
        <f>L19/J19-1</f>
        <v>1.2467200430599474</v>
      </c>
      <c r="N19" s="662">
        <v>38.164000000000001</v>
      </c>
      <c r="O19" s="652">
        <f>N19/L19-1</f>
        <v>0.14287425508340079</v>
      </c>
      <c r="P19" s="662">
        <v>43.804676000000001</v>
      </c>
      <c r="Q19" s="652">
        <f>P19/N19-1</f>
        <v>0.1478009642595115</v>
      </c>
      <c r="R19" s="662">
        <v>75.376000000000005</v>
      </c>
      <c r="S19" s="652">
        <f>R19/P19-1</f>
        <v>0.72072954038057491</v>
      </c>
      <c r="T19" s="662">
        <f>IS_Quarterly!BO19+IS_Quarterly!BR19+IS_Quarterly!BU19+IS_Quarterly!BX19</f>
        <v>74.22399999999999</v>
      </c>
      <c r="U19" s="652">
        <f>T19/R19-1</f>
        <v>-1.5283379324984248E-2</v>
      </c>
      <c r="V19" s="398"/>
      <c r="W19" s="398"/>
      <c r="X19" s="663"/>
      <c r="Y19" s="398"/>
      <c r="Z19" s="663"/>
      <c r="AA19" s="398"/>
      <c r="AB19" s="398"/>
      <c r="AC19" s="663"/>
      <c r="AD19" s="398"/>
      <c r="AE19" s="398"/>
      <c r="AF19" s="398"/>
      <c r="AG19" s="663"/>
      <c r="AH19" s="398"/>
      <c r="AI19" s="398"/>
      <c r="AJ19" s="663"/>
      <c r="AK19" s="398"/>
      <c r="AL19" s="398"/>
      <c r="AM19" s="663"/>
      <c r="AN19" s="398"/>
      <c r="AO19" s="398"/>
      <c r="AP19" s="663"/>
      <c r="AQ19" s="398"/>
      <c r="AR19" s="398"/>
      <c r="AS19" s="663"/>
      <c r="AT19" s="398"/>
      <c r="AU19" s="398"/>
      <c r="AV19" s="663"/>
      <c r="AW19" s="398"/>
      <c r="AX19" s="398"/>
      <c r="AY19" s="663"/>
      <c r="AZ19" s="398"/>
      <c r="BA19" s="398"/>
      <c r="BB19" s="663"/>
      <c r="BC19" s="398"/>
      <c r="BD19" s="398"/>
      <c r="BE19" s="663"/>
      <c r="BF19" s="398"/>
      <c r="BG19" s="398"/>
      <c r="BH19" s="663"/>
      <c r="BI19" s="398"/>
      <c r="BJ19" s="398"/>
      <c r="BK19" s="663"/>
      <c r="BL19" s="398"/>
      <c r="BM19" s="398"/>
      <c r="BN19" s="663"/>
      <c r="BO19" s="398"/>
      <c r="BP19" s="398"/>
      <c r="BQ19" s="663"/>
      <c r="BR19" s="398"/>
      <c r="BS19" s="398"/>
      <c r="BT19" s="663"/>
      <c r="BU19" s="398"/>
      <c r="BV19" s="398"/>
      <c r="BW19" s="426"/>
      <c r="BX19" s="427"/>
      <c r="BY19" s="410"/>
      <c r="BZ19" s="398"/>
    </row>
    <row r="20" spans="1:78" s="439" customFormat="1" ht="16.25" customHeight="1">
      <c r="A20" s="428" t="s">
        <v>146</v>
      </c>
      <c r="B20" s="429" t="s">
        <v>146</v>
      </c>
      <c r="C20" s="664">
        <f>C19/C$4</f>
        <v>0.19260223617705621</v>
      </c>
      <c r="D20" s="665">
        <f>D19/D$4</f>
        <v>0.31268338223526271</v>
      </c>
      <c r="E20" s="666"/>
      <c r="F20" s="665">
        <f>F19/F$4</f>
        <v>0.25958961935176011</v>
      </c>
      <c r="G20" s="666"/>
      <c r="H20" s="665">
        <f>H19/H$4</f>
        <v>-0.14706051046745053</v>
      </c>
      <c r="I20" s="666"/>
      <c r="J20" s="665">
        <f>J19/J$4</f>
        <v>0.31302388273450993</v>
      </c>
      <c r="K20" s="666"/>
      <c r="L20" s="665">
        <f>L19/L$4</f>
        <v>0.41158344939790226</v>
      </c>
      <c r="M20" s="666"/>
      <c r="N20" s="665">
        <f>N19/N$4</f>
        <v>0.49913027556532091</v>
      </c>
      <c r="O20" s="666"/>
      <c r="P20" s="665">
        <f>P19/P$4</f>
        <v>0.43545146924330985</v>
      </c>
      <c r="Q20" s="666"/>
      <c r="R20" s="665">
        <f>R19/R$4</f>
        <v>0.53156558533145271</v>
      </c>
      <c r="S20" s="666"/>
      <c r="T20" s="665">
        <f>T19/T$4</f>
        <v>0.412073971674911</v>
      </c>
      <c r="U20" s="666"/>
      <c r="V20" s="667"/>
      <c r="W20" s="667"/>
      <c r="X20" s="668"/>
      <c r="Y20" s="667"/>
      <c r="Z20" s="668"/>
      <c r="AA20" s="667"/>
      <c r="AB20" s="667"/>
      <c r="AC20" s="668"/>
      <c r="AD20" s="667"/>
      <c r="AE20" s="667"/>
      <c r="AF20" s="667"/>
      <c r="AG20" s="668"/>
      <c r="AH20" s="667"/>
      <c r="AI20" s="667"/>
      <c r="AJ20" s="668"/>
      <c r="AK20" s="667"/>
      <c r="AL20" s="667"/>
      <c r="AM20" s="668"/>
      <c r="AN20" s="667"/>
      <c r="AO20" s="667"/>
      <c r="AP20" s="668"/>
      <c r="AQ20" s="667"/>
      <c r="AR20" s="667"/>
      <c r="AS20" s="668"/>
      <c r="AT20" s="667"/>
      <c r="AU20" s="667"/>
      <c r="AV20" s="668"/>
      <c r="AW20" s="667"/>
      <c r="AX20" s="667"/>
      <c r="AY20" s="668"/>
      <c r="AZ20" s="667"/>
      <c r="BA20" s="667"/>
      <c r="BB20" s="668"/>
      <c r="BC20" s="667"/>
      <c r="BD20" s="667"/>
      <c r="BE20" s="668"/>
      <c r="BF20" s="667"/>
      <c r="BG20" s="667"/>
      <c r="BH20" s="668"/>
      <c r="BI20" s="667"/>
      <c r="BJ20" s="667"/>
      <c r="BK20" s="668"/>
      <c r="BL20" s="667"/>
      <c r="BM20" s="667"/>
      <c r="BN20" s="668"/>
      <c r="BO20" s="667"/>
      <c r="BP20" s="667"/>
      <c r="BQ20" s="668"/>
      <c r="BR20" s="667"/>
      <c r="BS20" s="667"/>
      <c r="BT20" s="668"/>
      <c r="BU20" s="667"/>
      <c r="BV20" s="667"/>
      <c r="BW20" s="436"/>
      <c r="BX20" s="437"/>
      <c r="BY20" s="410"/>
      <c r="BZ20" s="438"/>
    </row>
    <row r="21" spans="1:78" s="476" customFormat="1" ht="16.25" customHeight="1">
      <c r="A21" s="468" t="s">
        <v>102</v>
      </c>
      <c r="B21" s="469" t="s">
        <v>33</v>
      </c>
      <c r="C21" s="679" t="s">
        <v>225</v>
      </c>
      <c r="D21" s="680" t="s">
        <v>225</v>
      </c>
      <c r="E21" s="681" t="s">
        <v>225</v>
      </c>
      <c r="F21" s="680" t="s">
        <v>225</v>
      </c>
      <c r="G21" s="681" t="s">
        <v>225</v>
      </c>
      <c r="H21" s="680">
        <v>0.22600000000000001</v>
      </c>
      <c r="I21" s="681"/>
      <c r="J21" s="680">
        <v>0.76100000000000001</v>
      </c>
      <c r="K21" s="681"/>
      <c r="L21" s="680">
        <v>1.218</v>
      </c>
      <c r="M21" s="681"/>
      <c r="N21" s="680">
        <v>2.0830000000000002</v>
      </c>
      <c r="O21" s="681"/>
      <c r="P21" s="680">
        <v>2.5230000000000001</v>
      </c>
      <c r="Q21" s="681"/>
      <c r="R21" s="680">
        <v>3.899</v>
      </c>
      <c r="S21" s="681"/>
      <c r="T21" s="680">
        <f>IS_Quarterly!BO21+IS_Quarterly!BR21+IS_Quarterly!BU21+IS_Quarterly!BX21</f>
        <v>4.2782049999999998</v>
      </c>
      <c r="U21" s="681"/>
      <c r="X21" s="682"/>
      <c r="Z21" s="682"/>
      <c r="AC21" s="682"/>
      <c r="AG21" s="682"/>
      <c r="AJ21" s="682"/>
      <c r="AM21" s="682"/>
      <c r="AP21" s="682"/>
      <c r="AS21" s="682"/>
      <c r="AV21" s="682"/>
      <c r="AY21" s="682"/>
      <c r="BB21" s="682"/>
      <c r="BE21" s="682"/>
      <c r="BH21" s="682"/>
      <c r="BK21" s="682"/>
      <c r="BN21" s="682"/>
      <c r="BQ21" s="682"/>
      <c r="BT21" s="682"/>
      <c r="BW21" s="411"/>
      <c r="BY21" s="477"/>
    </row>
    <row r="22" spans="1:78" s="396" customFormat="1" ht="16.25" customHeight="1">
      <c r="A22" s="385" t="s">
        <v>34</v>
      </c>
      <c r="B22" s="386" t="s">
        <v>34</v>
      </c>
      <c r="C22" s="650" t="s">
        <v>225</v>
      </c>
      <c r="D22" s="651" t="s">
        <v>225</v>
      </c>
      <c r="E22" s="652" t="s">
        <v>225</v>
      </c>
      <c r="F22" s="651" t="s">
        <v>225</v>
      </c>
      <c r="G22" s="652" t="s">
        <v>225</v>
      </c>
      <c r="H22" s="651">
        <v>11.026</v>
      </c>
      <c r="I22" s="652"/>
      <c r="J22" s="651">
        <v>18.236999999999998</v>
      </c>
      <c r="K22" s="652">
        <f>J22/H22-1</f>
        <v>0.65399963722111365</v>
      </c>
      <c r="L22" s="651">
        <v>42.927000000000007</v>
      </c>
      <c r="M22" s="652">
        <f>L22/J22-1</f>
        <v>1.3538410922849158</v>
      </c>
      <c r="N22" s="651">
        <v>42.692999999999998</v>
      </c>
      <c r="O22" s="652">
        <f>N22/L22-1</f>
        <v>-5.4511146830668045E-3</v>
      </c>
      <c r="P22" s="651">
        <v>54.236000000000004</v>
      </c>
      <c r="Q22" s="652">
        <f>P22/N22-1</f>
        <v>0.27037219216264985</v>
      </c>
      <c r="R22" s="651">
        <v>72.775999999999996</v>
      </c>
      <c r="S22" s="652">
        <f>R22/P22-1</f>
        <v>0.34183936868500608</v>
      </c>
      <c r="T22" s="651">
        <f>IS_Quarterly!BO22+IS_Quarterly!BR22+IS_Quarterly!BU22+IS_Quarterly!BX22</f>
        <v>93.898205000000019</v>
      </c>
      <c r="U22" s="652">
        <f>T22/R22-1</f>
        <v>0.29023586072331575</v>
      </c>
      <c r="V22" s="398"/>
      <c r="W22" s="398"/>
      <c r="X22" s="971"/>
      <c r="Y22" s="398"/>
      <c r="Z22" s="653"/>
      <c r="AA22" s="398"/>
      <c r="AB22" s="398"/>
      <c r="AC22" s="653"/>
      <c r="AD22" s="398"/>
      <c r="AE22" s="398"/>
      <c r="AF22" s="398"/>
      <c r="AG22" s="653"/>
      <c r="AH22" s="398"/>
      <c r="AI22" s="398"/>
      <c r="AJ22" s="653"/>
      <c r="AK22" s="398"/>
      <c r="AL22" s="398"/>
      <c r="AM22" s="653"/>
      <c r="AN22" s="398"/>
      <c r="AO22" s="398"/>
      <c r="AP22" s="653"/>
      <c r="AQ22" s="398"/>
      <c r="AR22" s="398"/>
      <c r="AS22" s="653"/>
      <c r="AT22" s="398"/>
      <c r="AU22" s="398"/>
      <c r="AV22" s="653"/>
      <c r="AW22" s="398"/>
      <c r="AX22" s="398"/>
      <c r="AY22" s="653"/>
      <c r="AZ22" s="398"/>
      <c r="BA22" s="398"/>
      <c r="BB22" s="653"/>
      <c r="BC22" s="398"/>
      <c r="BD22" s="398"/>
      <c r="BE22" s="653"/>
      <c r="BF22" s="398"/>
      <c r="BG22" s="398"/>
      <c r="BH22" s="653"/>
      <c r="BI22" s="398"/>
      <c r="BJ22" s="398"/>
      <c r="BK22" s="653"/>
      <c r="BL22" s="398"/>
      <c r="BM22" s="398"/>
      <c r="BN22" s="653"/>
      <c r="BO22" s="398"/>
      <c r="BP22" s="398"/>
      <c r="BQ22" s="653"/>
      <c r="BR22" s="398"/>
      <c r="BS22" s="398"/>
      <c r="BT22" s="653"/>
      <c r="BU22" s="398"/>
      <c r="BV22" s="398"/>
      <c r="BW22" s="395"/>
      <c r="BY22" s="410"/>
      <c r="BZ22" s="398"/>
    </row>
    <row r="23" spans="1:78" s="396" customFormat="1" ht="16.25" customHeight="1" thickBot="1">
      <c r="A23" s="478" t="s">
        <v>146</v>
      </c>
      <c r="B23" s="479" t="s">
        <v>224</v>
      </c>
      <c r="C23" s="683" t="s">
        <v>225</v>
      </c>
      <c r="D23" s="684" t="s">
        <v>225</v>
      </c>
      <c r="E23" s="685" t="s">
        <v>225</v>
      </c>
      <c r="F23" s="684" t="s">
        <v>225</v>
      </c>
      <c r="G23" s="685" t="s">
        <v>225</v>
      </c>
      <c r="H23" s="684">
        <f>H22/H$4</f>
        <v>0.31620303986234582</v>
      </c>
      <c r="I23" s="685"/>
      <c r="J23" s="684">
        <f>J22/J$4</f>
        <v>0.38408238911587544</v>
      </c>
      <c r="K23" s="685"/>
      <c r="L23" s="684">
        <f>L22/L$4</f>
        <v>0.5290942033451248</v>
      </c>
      <c r="M23" s="685"/>
      <c r="N23" s="684">
        <f>N22/N$4</f>
        <v>0.5583630870639934</v>
      </c>
      <c r="O23" s="685"/>
      <c r="P23" s="684">
        <f>P22/P$4</f>
        <v>0.53914668575291269</v>
      </c>
      <c r="Q23" s="685"/>
      <c r="R23" s="684">
        <f>R22/R$4</f>
        <v>0.5132299012693935</v>
      </c>
      <c r="S23" s="685"/>
      <c r="T23" s="684">
        <f>T22/T$4</f>
        <v>0.52130047245493372</v>
      </c>
      <c r="U23" s="685"/>
      <c r="V23" s="667"/>
      <c r="W23" s="667"/>
      <c r="X23" s="668"/>
      <c r="Y23" s="667"/>
      <c r="Z23" s="668"/>
      <c r="AA23" s="667"/>
      <c r="AB23" s="667"/>
      <c r="AC23" s="668"/>
      <c r="AD23" s="667"/>
      <c r="AE23" s="667"/>
      <c r="AF23" s="667"/>
      <c r="AG23" s="668"/>
      <c r="AH23" s="667"/>
      <c r="AI23" s="667"/>
      <c r="AJ23" s="668"/>
      <c r="AK23" s="667"/>
      <c r="AL23" s="667"/>
      <c r="AM23" s="668"/>
      <c r="AN23" s="667"/>
      <c r="AO23" s="667"/>
      <c r="AP23" s="668"/>
      <c r="AQ23" s="667"/>
      <c r="AR23" s="667"/>
      <c r="AS23" s="668"/>
      <c r="AT23" s="667"/>
      <c r="AU23" s="667"/>
      <c r="AV23" s="668"/>
      <c r="AW23" s="667"/>
      <c r="AX23" s="667"/>
      <c r="AY23" s="668"/>
      <c r="AZ23" s="667"/>
      <c r="BA23" s="667"/>
      <c r="BB23" s="668"/>
      <c r="BC23" s="667"/>
      <c r="BD23" s="667"/>
      <c r="BE23" s="668"/>
      <c r="BF23" s="667"/>
      <c r="BG23" s="667"/>
      <c r="BH23" s="668"/>
      <c r="BI23" s="667"/>
      <c r="BJ23" s="667"/>
      <c r="BK23" s="668"/>
      <c r="BL23" s="667"/>
      <c r="BM23" s="667"/>
      <c r="BN23" s="668"/>
      <c r="BO23" s="667"/>
      <c r="BP23" s="667"/>
      <c r="BQ23" s="668"/>
      <c r="BR23" s="667"/>
      <c r="BS23" s="667"/>
      <c r="BT23" s="668"/>
      <c r="BU23" s="667"/>
      <c r="BV23" s="667"/>
      <c r="BW23" s="395"/>
      <c r="BY23" s="410"/>
      <c r="BZ23" s="398"/>
    </row>
    <row r="24" spans="1:78" s="476" customFormat="1" ht="16.25" customHeight="1">
      <c r="A24" s="488"/>
      <c r="B24" s="488"/>
      <c r="C24" s="682"/>
      <c r="D24" s="682"/>
      <c r="F24" s="972"/>
      <c r="G24" s="42"/>
      <c r="H24" s="972"/>
      <c r="I24" s="42"/>
      <c r="J24" s="972"/>
      <c r="K24" s="42"/>
      <c r="L24" s="972"/>
      <c r="M24" s="42"/>
      <c r="N24" s="972"/>
      <c r="O24" s="42"/>
      <c r="P24" s="972"/>
      <c r="Q24" s="42"/>
      <c r="R24" s="972"/>
      <c r="S24" s="42"/>
      <c r="T24" s="972"/>
      <c r="U24" s="42"/>
      <c r="X24" s="682"/>
      <c r="Z24" s="682"/>
      <c r="AC24" s="682"/>
      <c r="AG24" s="682"/>
      <c r="AJ24" s="682"/>
      <c r="AM24" s="682"/>
      <c r="AP24" s="682"/>
      <c r="AS24" s="682"/>
      <c r="AV24" s="682"/>
      <c r="AY24" s="682"/>
      <c r="BB24" s="682"/>
      <c r="BE24" s="682"/>
      <c r="BH24" s="682"/>
      <c r="BK24" s="682"/>
      <c r="BN24" s="682"/>
      <c r="BQ24" s="682"/>
      <c r="BT24" s="682"/>
      <c r="BW24" s="411"/>
    </row>
    <row r="25" spans="1:78" ht="16.25" customHeight="1" thickBot="1">
      <c r="A25" s="371" t="s">
        <v>227</v>
      </c>
      <c r="B25" s="371"/>
      <c r="C25" s="686"/>
      <c r="D25" s="686"/>
      <c r="F25" s="686"/>
      <c r="H25" s="686"/>
      <c r="J25" s="686"/>
      <c r="L25" s="686"/>
      <c r="N25" s="686"/>
      <c r="P25" s="686"/>
      <c r="R25" s="686"/>
      <c r="T25" s="686"/>
      <c r="X25" s="686"/>
      <c r="Z25" s="686"/>
      <c r="AC25" s="686"/>
      <c r="AG25" s="686"/>
      <c r="AJ25" s="686"/>
      <c r="AM25" s="686"/>
      <c r="AP25" s="686"/>
      <c r="AS25" s="686"/>
      <c r="AV25" s="686"/>
      <c r="AY25" s="686"/>
      <c r="BB25" s="686"/>
      <c r="BE25" s="686"/>
      <c r="BH25" s="686"/>
      <c r="BK25" s="686"/>
      <c r="BN25" s="686"/>
      <c r="BQ25" s="686"/>
      <c r="BT25" s="686"/>
      <c r="BW25" s="373"/>
    </row>
    <row r="26" spans="1:78" s="297" customFormat="1" ht="16.25" customHeight="1">
      <c r="A26" s="300" t="s">
        <v>323</v>
      </c>
      <c r="B26" s="379"/>
      <c r="C26" s="379">
        <f t="shared" ref="C26:U26" si="1">C3</f>
        <v>2014</v>
      </c>
      <c r="D26" s="649">
        <f t="shared" si="1"/>
        <v>2015</v>
      </c>
      <c r="E26" s="124" t="str">
        <f t="shared" si="1"/>
        <v>yoy</v>
      </c>
      <c r="F26" s="649">
        <f t="shared" si="1"/>
        <v>2016</v>
      </c>
      <c r="G26" s="124" t="str">
        <f t="shared" si="1"/>
        <v>yoy</v>
      </c>
      <c r="H26" s="649">
        <f t="shared" si="1"/>
        <v>2017</v>
      </c>
      <c r="I26" s="124" t="str">
        <f t="shared" si="1"/>
        <v>YoY</v>
      </c>
      <c r="J26" s="649">
        <f t="shared" si="1"/>
        <v>2018</v>
      </c>
      <c r="K26" s="124" t="str">
        <f t="shared" si="1"/>
        <v>YoY</v>
      </c>
      <c r="L26" s="649">
        <f t="shared" si="1"/>
        <v>2019</v>
      </c>
      <c r="M26" s="124" t="str">
        <f t="shared" si="1"/>
        <v>yoy</v>
      </c>
      <c r="N26" s="649">
        <f t="shared" si="1"/>
        <v>2020</v>
      </c>
      <c r="O26" s="124" t="str">
        <f t="shared" si="1"/>
        <v>yoy</v>
      </c>
      <c r="P26" s="649">
        <f t="shared" si="1"/>
        <v>2021</v>
      </c>
      <c r="Q26" s="124" t="str">
        <f t="shared" si="1"/>
        <v>yoy</v>
      </c>
      <c r="R26" s="649">
        <f t="shared" si="1"/>
        <v>2022</v>
      </c>
      <c r="S26" s="124" t="str">
        <f t="shared" si="1"/>
        <v>yoy</v>
      </c>
      <c r="T26" s="649">
        <f t="shared" si="1"/>
        <v>2023</v>
      </c>
      <c r="U26" s="124" t="str">
        <f t="shared" si="1"/>
        <v>yoy</v>
      </c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375"/>
      <c r="BX26" s="125"/>
      <c r="BY26" s="125"/>
      <c r="BZ26" s="125"/>
    </row>
    <row r="27" spans="1:78" s="297" customFormat="1" ht="16.25" customHeight="1">
      <c r="A27" s="490" t="s">
        <v>342</v>
      </c>
      <c r="B27" s="491" t="s">
        <v>35</v>
      </c>
      <c r="C27" s="687" t="s">
        <v>30</v>
      </c>
      <c r="D27" s="688" t="s">
        <v>30</v>
      </c>
      <c r="E27" s="689" t="s">
        <v>30</v>
      </c>
      <c r="F27" s="688" t="s">
        <v>30</v>
      </c>
      <c r="G27" s="689" t="s">
        <v>30</v>
      </c>
      <c r="H27" s="688">
        <v>20.901</v>
      </c>
      <c r="I27" s="689" t="s">
        <v>30</v>
      </c>
      <c r="J27" s="688">
        <v>25.065000000000001</v>
      </c>
      <c r="K27" s="689">
        <f t="shared" ref="K27:K38" si="2">J27/H27-1</f>
        <v>0.19922491746806381</v>
      </c>
      <c r="L27" s="688">
        <v>36.781999999999996</v>
      </c>
      <c r="M27" s="689">
        <f t="shared" ref="M27:M38" si="3">L27/J27-1</f>
        <v>0.46746459206064217</v>
      </c>
      <c r="N27" s="688">
        <v>32.936</v>
      </c>
      <c r="O27" s="689">
        <f t="shared" ref="O27:O38" si="4">N27/L27-1</f>
        <v>-0.10456201402860088</v>
      </c>
      <c r="P27" s="688">
        <v>46.89</v>
      </c>
      <c r="Q27" s="689">
        <f t="shared" ref="Q27:Q38" si="5">P27/N27-1</f>
        <v>0.42367014816614046</v>
      </c>
      <c r="R27" s="688">
        <v>74.242000000000004</v>
      </c>
      <c r="S27" s="689">
        <f t="shared" ref="S27:S38" si="6">R27/P27-1</f>
        <v>0.58332267007890826</v>
      </c>
      <c r="T27" s="688">
        <f>T28+T29</f>
        <v>89.978999999999999</v>
      </c>
      <c r="U27" s="689">
        <f t="shared" ref="U27:U38" si="7">T27/R27-1</f>
        <v>0.21196896635327711</v>
      </c>
      <c r="V27" s="398"/>
      <c r="W27" s="398"/>
      <c r="X27" s="690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690"/>
      <c r="AK27" s="398"/>
      <c r="AL27" s="398"/>
      <c r="AM27" s="690"/>
      <c r="AN27" s="398"/>
      <c r="AO27" s="398"/>
      <c r="AP27" s="690"/>
      <c r="AQ27" s="398"/>
      <c r="AR27" s="398"/>
      <c r="AS27" s="690"/>
      <c r="AT27" s="398"/>
      <c r="AU27" s="398"/>
      <c r="AV27" s="690"/>
      <c r="AW27" s="398"/>
      <c r="AX27" s="398"/>
      <c r="AY27" s="690"/>
      <c r="AZ27" s="398"/>
      <c r="BA27" s="398"/>
      <c r="BB27" s="690"/>
      <c r="BC27" s="398"/>
      <c r="BD27" s="398"/>
      <c r="BE27" s="690"/>
      <c r="BF27" s="398"/>
      <c r="BG27" s="398"/>
      <c r="BH27" s="690"/>
      <c r="BI27" s="398"/>
      <c r="BJ27" s="398"/>
      <c r="BK27" s="690"/>
      <c r="BL27" s="398"/>
      <c r="BM27" s="398"/>
      <c r="BN27" s="690"/>
      <c r="BO27" s="398"/>
      <c r="BP27" s="398"/>
      <c r="BQ27" s="690"/>
      <c r="BR27" s="398"/>
      <c r="BS27" s="398"/>
      <c r="BT27" s="690"/>
      <c r="BU27" s="398"/>
      <c r="BV27" s="398"/>
      <c r="BW27" s="426"/>
      <c r="BX27" s="427"/>
      <c r="BY27" s="410"/>
      <c r="BZ27" s="398"/>
    </row>
    <row r="28" spans="1:78" s="510" customFormat="1" ht="16.25" customHeight="1" outlineLevel="1">
      <c r="A28" s="499" t="s">
        <v>343</v>
      </c>
      <c r="B28" s="500" t="s">
        <v>418</v>
      </c>
      <c r="C28" s="691" t="s">
        <v>225</v>
      </c>
      <c r="D28" s="692" t="s">
        <v>225</v>
      </c>
      <c r="E28" s="678" t="s">
        <v>225</v>
      </c>
      <c r="F28" s="692" t="s">
        <v>225</v>
      </c>
      <c r="G28" s="678" t="s">
        <v>225</v>
      </c>
      <c r="H28" s="692">
        <v>13.8</v>
      </c>
      <c r="I28" s="678" t="s">
        <v>225</v>
      </c>
      <c r="J28" s="692">
        <v>14.819000000000001</v>
      </c>
      <c r="K28" s="678">
        <f t="shared" si="2"/>
        <v>7.3840579710144905E-2</v>
      </c>
      <c r="L28" s="692">
        <v>19.649999999999999</v>
      </c>
      <c r="M28" s="678">
        <f t="shared" si="3"/>
        <v>0.32600040488561954</v>
      </c>
      <c r="N28" s="692">
        <v>20.559000000000001</v>
      </c>
      <c r="O28" s="678">
        <f t="shared" si="4"/>
        <v>4.6259541984732921E-2</v>
      </c>
      <c r="P28" s="692">
        <v>36.563000000000002</v>
      </c>
      <c r="Q28" s="678">
        <f t="shared" si="5"/>
        <v>0.77844253125151996</v>
      </c>
      <c r="R28" s="692">
        <v>44.3</v>
      </c>
      <c r="S28" s="678">
        <f t="shared" si="6"/>
        <v>0.21160736263435709</v>
      </c>
      <c r="T28" s="692">
        <v>63.156999999999996</v>
      </c>
      <c r="U28" s="678">
        <f t="shared" si="7"/>
        <v>0.42566591422121891</v>
      </c>
      <c r="V28" s="509"/>
      <c r="W28" s="509"/>
      <c r="X28" s="69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693"/>
      <c r="AK28" s="509"/>
      <c r="AL28" s="509"/>
      <c r="AM28" s="693"/>
      <c r="AN28" s="509"/>
      <c r="AO28" s="509"/>
      <c r="AP28" s="693"/>
      <c r="AQ28" s="509"/>
      <c r="AR28" s="509"/>
      <c r="AS28" s="693"/>
      <c r="AT28" s="509"/>
      <c r="AU28" s="509"/>
      <c r="AV28" s="693"/>
      <c r="AW28" s="509"/>
      <c r="AX28" s="509"/>
      <c r="AY28" s="693"/>
      <c r="AZ28" s="509"/>
      <c r="BA28" s="509"/>
      <c r="BB28" s="693"/>
      <c r="BC28" s="509"/>
      <c r="BD28" s="509"/>
      <c r="BE28" s="693"/>
      <c r="BF28" s="509"/>
      <c r="BG28" s="509"/>
      <c r="BH28" s="693"/>
      <c r="BI28" s="509"/>
      <c r="BJ28" s="509"/>
      <c r="BK28" s="693"/>
      <c r="BL28" s="509"/>
      <c r="BM28" s="509"/>
      <c r="BN28" s="693"/>
      <c r="BO28" s="509"/>
      <c r="BP28" s="509"/>
      <c r="BQ28" s="693"/>
      <c r="BR28" s="509"/>
      <c r="BS28" s="509"/>
      <c r="BT28" s="693"/>
      <c r="BU28" s="509"/>
      <c r="BV28" s="509"/>
      <c r="BW28" s="506"/>
      <c r="BX28" s="507"/>
      <c r="BY28" s="508"/>
      <c r="BZ28" s="509"/>
    </row>
    <row r="29" spans="1:78" s="510" customFormat="1" ht="16.25" customHeight="1" outlineLevel="1">
      <c r="A29" s="499" t="s">
        <v>344</v>
      </c>
      <c r="B29" s="500" t="s">
        <v>36</v>
      </c>
      <c r="C29" s="691" t="s">
        <v>225</v>
      </c>
      <c r="D29" s="692" t="s">
        <v>225</v>
      </c>
      <c r="E29" s="678" t="s">
        <v>225</v>
      </c>
      <c r="F29" s="692" t="s">
        <v>225</v>
      </c>
      <c r="G29" s="678" t="s">
        <v>225</v>
      </c>
      <c r="H29" s="692">
        <v>7.1020000000000003</v>
      </c>
      <c r="I29" s="678" t="s">
        <v>225</v>
      </c>
      <c r="J29" s="692">
        <v>10.246</v>
      </c>
      <c r="K29" s="678">
        <f t="shared" si="2"/>
        <v>0.44269219938045623</v>
      </c>
      <c r="L29" s="692">
        <v>17.132999999999999</v>
      </c>
      <c r="M29" s="678">
        <f t="shared" si="3"/>
        <v>0.67216474721842645</v>
      </c>
      <c r="N29" s="692">
        <v>12.377000000000001</v>
      </c>
      <c r="O29" s="678">
        <f t="shared" si="4"/>
        <v>-0.27759294927916878</v>
      </c>
      <c r="P29" s="692">
        <v>10.327</v>
      </c>
      <c r="Q29" s="678">
        <f t="shared" si="5"/>
        <v>-0.16562979720449222</v>
      </c>
      <c r="R29" s="692">
        <v>29.942000000000004</v>
      </c>
      <c r="S29" s="678">
        <f t="shared" si="6"/>
        <v>1.8993899486782224</v>
      </c>
      <c r="T29" s="692">
        <v>26.821999999999999</v>
      </c>
      <c r="U29" s="678">
        <f t="shared" si="7"/>
        <v>-0.10420145614855403</v>
      </c>
      <c r="V29" s="509"/>
      <c r="W29" s="509"/>
      <c r="X29" s="69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693"/>
      <c r="AK29" s="509"/>
      <c r="AL29" s="509"/>
      <c r="AM29" s="693"/>
      <c r="AN29" s="509"/>
      <c r="AO29" s="509"/>
      <c r="AP29" s="693"/>
      <c r="AQ29" s="509"/>
      <c r="AR29" s="509"/>
      <c r="AS29" s="693"/>
      <c r="AT29" s="509"/>
      <c r="AU29" s="509"/>
      <c r="AV29" s="693"/>
      <c r="AW29" s="509"/>
      <c r="AX29" s="509"/>
      <c r="AY29" s="693"/>
      <c r="AZ29" s="509"/>
      <c r="BA29" s="509"/>
      <c r="BB29" s="693"/>
      <c r="BC29" s="509"/>
      <c r="BD29" s="509"/>
      <c r="BE29" s="693"/>
      <c r="BF29" s="509"/>
      <c r="BG29" s="509"/>
      <c r="BH29" s="693"/>
      <c r="BI29" s="509"/>
      <c r="BJ29" s="509"/>
      <c r="BK29" s="693"/>
      <c r="BL29" s="509"/>
      <c r="BM29" s="509"/>
      <c r="BN29" s="693"/>
      <c r="BO29" s="509"/>
      <c r="BP29" s="509"/>
      <c r="BQ29" s="693"/>
      <c r="BR29" s="509"/>
      <c r="BS29" s="509"/>
      <c r="BT29" s="693"/>
      <c r="BU29" s="509"/>
      <c r="BV29" s="509"/>
      <c r="BW29" s="506"/>
      <c r="BX29" s="507"/>
      <c r="BY29" s="508"/>
      <c r="BZ29" s="509"/>
    </row>
    <row r="30" spans="1:78" s="297" customFormat="1" ht="16.25" customHeight="1">
      <c r="A30" s="490" t="s">
        <v>345</v>
      </c>
      <c r="B30" s="491" t="s">
        <v>37</v>
      </c>
      <c r="C30" s="687" t="s">
        <v>225</v>
      </c>
      <c r="D30" s="688" t="s">
        <v>225</v>
      </c>
      <c r="E30" s="689" t="s">
        <v>225</v>
      </c>
      <c r="F30" s="688" t="s">
        <v>225</v>
      </c>
      <c r="G30" s="689" t="s">
        <v>225</v>
      </c>
      <c r="H30" s="688">
        <v>3.8780000000000001</v>
      </c>
      <c r="I30" s="689" t="s">
        <v>225</v>
      </c>
      <c r="J30" s="688">
        <v>5.3680000000000003</v>
      </c>
      <c r="K30" s="689">
        <f t="shared" si="2"/>
        <v>0.38421866941722538</v>
      </c>
      <c r="L30" s="688">
        <v>6.585</v>
      </c>
      <c r="M30" s="689">
        <f t="shared" si="3"/>
        <v>0.22671385991058113</v>
      </c>
      <c r="N30" s="688">
        <v>4.3899999999999997</v>
      </c>
      <c r="O30" s="689">
        <f t="shared" si="4"/>
        <v>-0.33333333333333337</v>
      </c>
      <c r="P30" s="688">
        <v>7.2430000000000003</v>
      </c>
      <c r="Q30" s="689">
        <f t="shared" si="5"/>
        <v>0.64988610478359932</v>
      </c>
      <c r="R30" s="688">
        <v>7.8430000000000009</v>
      </c>
      <c r="S30" s="689">
        <f t="shared" si="6"/>
        <v>8.2838602788899651E-2</v>
      </c>
      <c r="T30" s="688">
        <f>T31+T32</f>
        <v>5.0949999999999998</v>
      </c>
      <c r="U30" s="689">
        <f t="shared" si="7"/>
        <v>-0.35037613158230274</v>
      </c>
      <c r="V30" s="398"/>
      <c r="X30" s="690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690"/>
      <c r="AK30" s="398"/>
      <c r="AL30" s="398"/>
      <c r="AM30" s="690"/>
      <c r="AN30" s="398"/>
      <c r="AO30" s="398"/>
      <c r="AP30" s="690"/>
      <c r="AQ30" s="398"/>
      <c r="AR30" s="398"/>
      <c r="AS30" s="690"/>
      <c r="AT30" s="398"/>
      <c r="AU30" s="398"/>
      <c r="AV30" s="690"/>
      <c r="AW30" s="398"/>
      <c r="AX30" s="398"/>
      <c r="AY30" s="690"/>
      <c r="AZ30" s="398"/>
      <c r="BA30" s="398"/>
      <c r="BB30" s="690"/>
      <c r="BC30" s="398"/>
      <c r="BD30" s="398"/>
      <c r="BE30" s="690"/>
      <c r="BF30" s="398"/>
      <c r="BG30" s="398"/>
      <c r="BH30" s="690"/>
      <c r="BI30" s="398"/>
      <c r="BJ30" s="398"/>
      <c r="BK30" s="690"/>
      <c r="BL30" s="398"/>
      <c r="BM30" s="398"/>
      <c r="BN30" s="690"/>
      <c r="BO30" s="398"/>
      <c r="BP30" s="398"/>
      <c r="BQ30" s="690"/>
      <c r="BR30" s="398"/>
      <c r="BS30" s="398"/>
      <c r="BT30" s="690"/>
      <c r="BU30" s="398"/>
      <c r="BV30" s="398"/>
      <c r="BW30" s="426"/>
      <c r="BX30" s="427"/>
      <c r="BY30" s="410"/>
      <c r="BZ30" s="398"/>
    </row>
    <row r="31" spans="1:78" s="510" customFormat="1" ht="16.25" customHeight="1" outlineLevel="1">
      <c r="A31" s="499" t="s">
        <v>343</v>
      </c>
      <c r="B31" s="500" t="s">
        <v>418</v>
      </c>
      <c r="C31" s="691" t="s">
        <v>225</v>
      </c>
      <c r="D31" s="692" t="s">
        <v>225</v>
      </c>
      <c r="E31" s="678" t="s">
        <v>225</v>
      </c>
      <c r="F31" s="692" t="s">
        <v>225</v>
      </c>
      <c r="G31" s="678" t="s">
        <v>225</v>
      </c>
      <c r="H31" s="692">
        <v>3.004</v>
      </c>
      <c r="I31" s="678" t="s">
        <v>225</v>
      </c>
      <c r="J31" s="692">
        <v>3.9359999999999999</v>
      </c>
      <c r="K31" s="678">
        <f t="shared" si="2"/>
        <v>0.31025299600532619</v>
      </c>
      <c r="L31" s="692">
        <v>5.4119999999999999</v>
      </c>
      <c r="M31" s="678">
        <f t="shared" si="3"/>
        <v>0.375</v>
      </c>
      <c r="N31" s="692">
        <v>3.5579999999999998</v>
      </c>
      <c r="O31" s="678">
        <f t="shared" si="4"/>
        <v>-0.34257206208425728</v>
      </c>
      <c r="P31" s="692">
        <v>6.4210000000000003</v>
      </c>
      <c r="Q31" s="678">
        <f t="shared" si="5"/>
        <v>0.804665542439573</v>
      </c>
      <c r="R31" s="692">
        <v>7.3690000000000007</v>
      </c>
      <c r="S31" s="678">
        <f t="shared" si="6"/>
        <v>0.14764055443077417</v>
      </c>
      <c r="T31" s="692">
        <v>4.7699999999999996</v>
      </c>
      <c r="U31" s="678">
        <f t="shared" si="7"/>
        <v>-0.35269371692224194</v>
      </c>
      <c r="V31" s="509"/>
      <c r="X31" s="69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693"/>
      <c r="AL31" s="509"/>
      <c r="AM31" s="693"/>
      <c r="AN31" s="509"/>
      <c r="AO31" s="509"/>
      <c r="AP31" s="693"/>
      <c r="AQ31" s="509"/>
      <c r="AR31" s="509"/>
      <c r="AS31" s="693"/>
      <c r="AT31" s="509"/>
      <c r="AU31" s="509"/>
      <c r="AV31" s="693"/>
      <c r="AW31" s="509"/>
      <c r="AX31" s="509"/>
      <c r="AY31" s="693"/>
      <c r="AZ31" s="509"/>
      <c r="BA31" s="509"/>
      <c r="BB31" s="693"/>
      <c r="BC31" s="509"/>
      <c r="BD31" s="509"/>
      <c r="BE31" s="693"/>
      <c r="BF31" s="509"/>
      <c r="BG31" s="509"/>
      <c r="BH31" s="693"/>
      <c r="BI31" s="509"/>
      <c r="BJ31" s="509"/>
      <c r="BK31" s="693"/>
      <c r="BL31" s="509"/>
      <c r="BM31" s="509"/>
      <c r="BN31" s="693"/>
      <c r="BO31" s="509"/>
      <c r="BP31" s="509"/>
      <c r="BQ31" s="693"/>
      <c r="BR31" s="509"/>
      <c r="BS31" s="509"/>
      <c r="BT31" s="693"/>
      <c r="BU31" s="509"/>
      <c r="BV31" s="509"/>
      <c r="BW31" s="506"/>
      <c r="BX31" s="507"/>
      <c r="BY31" s="508"/>
      <c r="BZ31" s="509"/>
    </row>
    <row r="32" spans="1:78" s="510" customFormat="1" ht="16.25" customHeight="1" outlineLevel="1">
      <c r="A32" s="499" t="s">
        <v>344</v>
      </c>
      <c r="B32" s="500" t="s">
        <v>36</v>
      </c>
      <c r="C32" s="691" t="s">
        <v>225</v>
      </c>
      <c r="D32" s="692" t="s">
        <v>225</v>
      </c>
      <c r="E32" s="678" t="s">
        <v>225</v>
      </c>
      <c r="F32" s="692" t="s">
        <v>225</v>
      </c>
      <c r="G32" s="678" t="s">
        <v>225</v>
      </c>
      <c r="H32" s="692">
        <v>0.87000000000000011</v>
      </c>
      <c r="I32" s="678" t="s">
        <v>225</v>
      </c>
      <c r="J32" s="692">
        <v>1.4319999999999999</v>
      </c>
      <c r="K32" s="678">
        <f t="shared" si="2"/>
        <v>0.64597701149425268</v>
      </c>
      <c r="L32" s="692">
        <v>1.1739999999999999</v>
      </c>
      <c r="M32" s="678">
        <f t="shared" si="3"/>
        <v>-0.18016759776536317</v>
      </c>
      <c r="N32" s="692">
        <v>0.83199999999999996</v>
      </c>
      <c r="O32" s="678">
        <f t="shared" si="4"/>
        <v>-0.29131175468483816</v>
      </c>
      <c r="P32" s="692">
        <v>0.82199999999999995</v>
      </c>
      <c r="Q32" s="678">
        <f t="shared" si="5"/>
        <v>-1.2019230769230727E-2</v>
      </c>
      <c r="R32" s="692">
        <v>0.47400000000000009</v>
      </c>
      <c r="S32" s="678">
        <f t="shared" si="6"/>
        <v>-0.42335766423357646</v>
      </c>
      <c r="T32" s="692">
        <v>0.32500000000000001</v>
      </c>
      <c r="U32" s="678">
        <f t="shared" si="7"/>
        <v>-0.31434599156118159</v>
      </c>
      <c r="V32" s="509"/>
      <c r="W32" s="509"/>
      <c r="X32" s="69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693"/>
      <c r="AK32" s="509"/>
      <c r="AL32" s="509"/>
      <c r="AM32" s="693"/>
      <c r="AN32" s="509"/>
      <c r="AO32" s="509"/>
      <c r="AP32" s="693"/>
      <c r="AQ32" s="509"/>
      <c r="AR32" s="509"/>
      <c r="AS32" s="693"/>
      <c r="AT32" s="509"/>
      <c r="AU32" s="509"/>
      <c r="AV32" s="693"/>
      <c r="AW32" s="509"/>
      <c r="AX32" s="509"/>
      <c r="AY32" s="693"/>
      <c r="AZ32" s="509"/>
      <c r="BA32" s="509"/>
      <c r="BB32" s="693"/>
      <c r="BC32" s="509"/>
      <c r="BD32" s="509"/>
      <c r="BE32" s="693"/>
      <c r="BF32" s="509"/>
      <c r="BG32" s="509"/>
      <c r="BH32" s="693"/>
      <c r="BI32" s="509"/>
      <c r="BJ32" s="509"/>
      <c r="BK32" s="693"/>
      <c r="BL32" s="509"/>
      <c r="BM32" s="509"/>
      <c r="BN32" s="693"/>
      <c r="BO32" s="509"/>
      <c r="BP32" s="509"/>
      <c r="BQ32" s="693"/>
      <c r="BR32" s="509"/>
      <c r="BS32" s="509"/>
      <c r="BT32" s="693"/>
      <c r="BU32" s="509"/>
      <c r="BV32" s="509"/>
      <c r="BW32" s="506"/>
      <c r="BX32" s="507"/>
      <c r="BY32" s="508"/>
      <c r="BZ32" s="509"/>
    </row>
    <row r="33" spans="1:78" s="297" customFormat="1" ht="16.25" customHeight="1">
      <c r="A33" s="490" t="s">
        <v>346</v>
      </c>
      <c r="B33" s="491" t="s">
        <v>38</v>
      </c>
      <c r="C33" s="687" t="s">
        <v>225</v>
      </c>
      <c r="D33" s="688" t="s">
        <v>225</v>
      </c>
      <c r="E33" s="689" t="s">
        <v>225</v>
      </c>
      <c r="F33" s="688" t="s">
        <v>225</v>
      </c>
      <c r="G33" s="689" t="s">
        <v>225</v>
      </c>
      <c r="H33" s="688">
        <v>9.2270000000000003</v>
      </c>
      <c r="I33" s="689" t="s">
        <v>225</v>
      </c>
      <c r="J33" s="688">
        <v>15.6646</v>
      </c>
      <c r="K33" s="689">
        <f t="shared" si="2"/>
        <v>0.69769155738593258</v>
      </c>
      <c r="L33" s="688">
        <v>35.005000000000003</v>
      </c>
      <c r="M33" s="689">
        <f t="shared" si="3"/>
        <v>1.2346564866003602</v>
      </c>
      <c r="N33" s="688">
        <v>37.747</v>
      </c>
      <c r="O33" s="689">
        <f t="shared" si="4"/>
        <v>7.8331666904727815E-2</v>
      </c>
      <c r="P33" s="688">
        <v>45.317999999999998</v>
      </c>
      <c r="Q33" s="689">
        <f t="shared" si="5"/>
        <v>0.20057223090576737</v>
      </c>
      <c r="R33" s="688">
        <v>55.608000000000004</v>
      </c>
      <c r="S33" s="689">
        <f t="shared" si="6"/>
        <v>0.22706209453197412</v>
      </c>
      <c r="T33" s="688">
        <f>T34+T35</f>
        <v>81.043000000000006</v>
      </c>
      <c r="U33" s="689">
        <f t="shared" si="7"/>
        <v>0.45739821608401665</v>
      </c>
      <c r="V33" s="398"/>
      <c r="W33" s="398"/>
      <c r="X33" s="971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690"/>
      <c r="AK33" s="398"/>
      <c r="AL33" s="398"/>
      <c r="AM33" s="690"/>
      <c r="AN33" s="398"/>
      <c r="AO33" s="398"/>
      <c r="AP33" s="690"/>
      <c r="AQ33" s="398"/>
      <c r="AR33" s="398"/>
      <c r="AS33" s="690"/>
      <c r="AT33" s="398"/>
      <c r="AU33" s="398"/>
      <c r="AV33" s="690"/>
      <c r="AW33" s="398"/>
      <c r="AX33" s="398"/>
      <c r="AY33" s="690"/>
      <c r="AZ33" s="398"/>
      <c r="BA33" s="398"/>
      <c r="BB33" s="690"/>
      <c r="BC33" s="398"/>
      <c r="BD33" s="398"/>
      <c r="BE33" s="690"/>
      <c r="BF33" s="398"/>
      <c r="BG33" s="398"/>
      <c r="BH33" s="690"/>
      <c r="BI33" s="398"/>
      <c r="BJ33" s="398"/>
      <c r="BK33" s="690"/>
      <c r="BL33" s="398"/>
      <c r="BM33" s="398"/>
      <c r="BN33" s="690"/>
      <c r="BO33" s="398"/>
      <c r="BP33" s="398"/>
      <c r="BQ33" s="690"/>
      <c r="BR33" s="398"/>
      <c r="BS33" s="398"/>
      <c r="BT33" s="690"/>
      <c r="BU33" s="398"/>
      <c r="BV33" s="398"/>
      <c r="BW33" s="426"/>
      <c r="BX33" s="427"/>
      <c r="BY33" s="410"/>
      <c r="BZ33" s="398"/>
    </row>
    <row r="34" spans="1:78" s="510" customFormat="1" ht="16.25" customHeight="1" outlineLevel="1">
      <c r="A34" s="499" t="s">
        <v>343</v>
      </c>
      <c r="B34" s="500" t="s">
        <v>418</v>
      </c>
      <c r="C34" s="691" t="s">
        <v>225</v>
      </c>
      <c r="D34" s="692" t="s">
        <v>225</v>
      </c>
      <c r="E34" s="678" t="s">
        <v>225</v>
      </c>
      <c r="F34" s="692" t="s">
        <v>225</v>
      </c>
      <c r="G34" s="678" t="s">
        <v>225</v>
      </c>
      <c r="H34" s="692">
        <v>6.2340000000000009</v>
      </c>
      <c r="I34" s="678" t="s">
        <v>225</v>
      </c>
      <c r="J34" s="692">
        <v>7.8266</v>
      </c>
      <c r="K34" s="678">
        <f t="shared" si="2"/>
        <v>0.25547000320821289</v>
      </c>
      <c r="L34" s="692">
        <v>14.643000000000001</v>
      </c>
      <c r="M34" s="678">
        <f t="shared" si="3"/>
        <v>0.87092735031814583</v>
      </c>
      <c r="N34" s="692">
        <v>16.986000000000001</v>
      </c>
      <c r="O34" s="678">
        <f t="shared" si="4"/>
        <v>0.16000819504199959</v>
      </c>
      <c r="P34" s="692">
        <v>26.725999999999999</v>
      </c>
      <c r="Q34" s="678">
        <f t="shared" si="5"/>
        <v>0.57341339926998702</v>
      </c>
      <c r="R34" s="692">
        <v>34.695</v>
      </c>
      <c r="S34" s="678">
        <f t="shared" si="6"/>
        <v>0.2981740627104692</v>
      </c>
      <c r="T34" s="692">
        <v>47.777999999999999</v>
      </c>
      <c r="U34" s="678">
        <f t="shared" si="7"/>
        <v>0.3770860354517942</v>
      </c>
      <c r="V34" s="509"/>
      <c r="W34" s="509"/>
      <c r="X34" s="971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693"/>
      <c r="AK34" s="509"/>
      <c r="AL34" s="509"/>
      <c r="AM34" s="693"/>
      <c r="AN34" s="509"/>
      <c r="AO34" s="509"/>
      <c r="AP34" s="693"/>
      <c r="AQ34" s="509"/>
      <c r="AR34" s="509"/>
      <c r="AS34" s="693"/>
      <c r="AT34" s="509"/>
      <c r="AU34" s="509"/>
      <c r="AV34" s="693"/>
      <c r="AW34" s="509"/>
      <c r="AX34" s="509"/>
      <c r="AY34" s="693"/>
      <c r="AZ34" s="509"/>
      <c r="BA34" s="509"/>
      <c r="BB34" s="693"/>
      <c r="BC34" s="509"/>
      <c r="BD34" s="509"/>
      <c r="BE34" s="693"/>
      <c r="BF34" s="509"/>
      <c r="BG34" s="509"/>
      <c r="BH34" s="693"/>
      <c r="BI34" s="509"/>
      <c r="BJ34" s="509"/>
      <c r="BK34" s="693"/>
      <c r="BL34" s="509"/>
      <c r="BM34" s="509"/>
      <c r="BN34" s="693"/>
      <c r="BO34" s="509"/>
      <c r="BP34" s="509"/>
      <c r="BQ34" s="693"/>
      <c r="BR34" s="509"/>
      <c r="BS34" s="509"/>
      <c r="BT34" s="693"/>
      <c r="BU34" s="509"/>
      <c r="BV34" s="509"/>
      <c r="BW34" s="506"/>
      <c r="BX34" s="507"/>
      <c r="BY34" s="508"/>
      <c r="BZ34" s="509"/>
    </row>
    <row r="35" spans="1:78" s="510" customFormat="1" ht="16.25" customHeight="1" outlineLevel="1">
      <c r="A35" s="499" t="s">
        <v>344</v>
      </c>
      <c r="B35" s="500" t="s">
        <v>36</v>
      </c>
      <c r="C35" s="691" t="s">
        <v>225</v>
      </c>
      <c r="D35" s="692" t="s">
        <v>225</v>
      </c>
      <c r="E35" s="678" t="s">
        <v>225</v>
      </c>
      <c r="F35" s="692" t="s">
        <v>225</v>
      </c>
      <c r="G35" s="678" t="s">
        <v>225</v>
      </c>
      <c r="H35" s="692">
        <v>2.9930000000000003</v>
      </c>
      <c r="I35" s="678" t="s">
        <v>225</v>
      </c>
      <c r="J35" s="692">
        <v>7.8380000000000001</v>
      </c>
      <c r="K35" s="678">
        <f t="shared" si="2"/>
        <v>1.6187771466755763</v>
      </c>
      <c r="L35" s="692">
        <v>20.361999999999998</v>
      </c>
      <c r="M35" s="678">
        <f t="shared" si="3"/>
        <v>1.5978565960704261</v>
      </c>
      <c r="N35" s="692">
        <v>20.760999999999999</v>
      </c>
      <c r="O35" s="678">
        <f t="shared" si="4"/>
        <v>1.9595324624300137E-2</v>
      </c>
      <c r="P35" s="692">
        <v>18.591999999999999</v>
      </c>
      <c r="Q35" s="678">
        <f t="shared" si="5"/>
        <v>-0.10447473628437942</v>
      </c>
      <c r="R35" s="692">
        <v>20.913</v>
      </c>
      <c r="S35" s="678">
        <f t="shared" si="6"/>
        <v>0.12483864027538738</v>
      </c>
      <c r="T35" s="692">
        <v>33.265000000000001</v>
      </c>
      <c r="U35" s="678">
        <f t="shared" si="7"/>
        <v>0.59063740257256248</v>
      </c>
      <c r="V35" s="509"/>
      <c r="W35" s="509"/>
      <c r="X35" s="971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693"/>
      <c r="AL35" s="509"/>
      <c r="AM35" s="693"/>
      <c r="AN35" s="509"/>
      <c r="AO35" s="509"/>
      <c r="AP35" s="693"/>
      <c r="AQ35" s="509"/>
      <c r="AR35" s="509"/>
      <c r="AS35" s="693"/>
      <c r="AT35" s="509"/>
      <c r="AU35" s="509"/>
      <c r="AV35" s="693"/>
      <c r="AW35" s="509"/>
      <c r="AX35" s="509"/>
      <c r="AY35" s="693"/>
      <c r="AZ35" s="509"/>
      <c r="BA35" s="509"/>
      <c r="BB35" s="693"/>
      <c r="BC35" s="509"/>
      <c r="BD35" s="509"/>
      <c r="BE35" s="693"/>
      <c r="BF35" s="509"/>
      <c r="BG35" s="509"/>
      <c r="BH35" s="693"/>
      <c r="BI35" s="509"/>
      <c r="BJ35" s="509"/>
      <c r="BK35" s="693"/>
      <c r="BL35" s="509"/>
      <c r="BM35" s="509"/>
      <c r="BN35" s="693"/>
      <c r="BO35" s="509"/>
      <c r="BP35" s="509"/>
      <c r="BQ35" s="693"/>
      <c r="BR35" s="509"/>
      <c r="BS35" s="509"/>
      <c r="BT35" s="693"/>
      <c r="BU35" s="509"/>
      <c r="BV35" s="509"/>
      <c r="BW35" s="506"/>
      <c r="BX35" s="507"/>
      <c r="BY35" s="508"/>
      <c r="BZ35" s="509"/>
    </row>
    <row r="36" spans="1:78" s="297" customFormat="1" ht="16.25" customHeight="1">
      <c r="A36" s="490" t="s">
        <v>347</v>
      </c>
      <c r="B36" s="491" t="s">
        <v>340</v>
      </c>
      <c r="C36" s="687" t="s">
        <v>225</v>
      </c>
      <c r="D36" s="688" t="s">
        <v>225</v>
      </c>
      <c r="E36" s="689" t="s">
        <v>225</v>
      </c>
      <c r="F36" s="688" t="s">
        <v>225</v>
      </c>
      <c r="G36" s="689" t="s">
        <v>225</v>
      </c>
      <c r="H36" s="688">
        <v>0.85799999999999998</v>
      </c>
      <c r="I36" s="689" t="s">
        <v>225</v>
      </c>
      <c r="J36" s="688">
        <v>1.3819999999999999</v>
      </c>
      <c r="K36" s="689">
        <f t="shared" si="2"/>
        <v>0.61072261072261069</v>
      </c>
      <c r="L36" s="688">
        <v>2.7589999999999999</v>
      </c>
      <c r="M36" s="689">
        <f t="shared" si="3"/>
        <v>0.99638205499276422</v>
      </c>
      <c r="N36" s="688">
        <v>1.3879999999999999</v>
      </c>
      <c r="O36" s="689">
        <f t="shared" si="4"/>
        <v>-0.49691917361362814</v>
      </c>
      <c r="P36" s="688">
        <v>1.1419999999999999</v>
      </c>
      <c r="Q36" s="689">
        <f t="shared" si="5"/>
        <v>-0.17723342939481268</v>
      </c>
      <c r="R36" s="688">
        <v>1.9550000000000001</v>
      </c>
      <c r="S36" s="689">
        <f t="shared" si="6"/>
        <v>0.71190893169877434</v>
      </c>
      <c r="T36" s="688">
        <f>T37+T38</f>
        <v>2.4300000000000002</v>
      </c>
      <c r="U36" s="689">
        <f t="shared" si="7"/>
        <v>0.24296675191815864</v>
      </c>
      <c r="V36" s="398"/>
      <c r="W36" s="398"/>
      <c r="X36" s="690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690"/>
      <c r="AK36" s="398"/>
      <c r="AL36" s="398"/>
      <c r="AM36" s="690"/>
      <c r="AN36" s="398"/>
      <c r="AO36" s="398"/>
      <c r="AP36" s="690"/>
      <c r="AQ36" s="398"/>
      <c r="AR36" s="398"/>
      <c r="AS36" s="690"/>
      <c r="AT36" s="398"/>
      <c r="AU36" s="398"/>
      <c r="AV36" s="690"/>
      <c r="AW36" s="398"/>
      <c r="AX36" s="398"/>
      <c r="AY36" s="690"/>
      <c r="AZ36" s="398"/>
      <c r="BA36" s="398"/>
      <c r="BB36" s="690"/>
      <c r="BC36" s="398"/>
      <c r="BD36" s="398"/>
      <c r="BE36" s="690"/>
      <c r="BF36" s="398"/>
      <c r="BG36" s="398"/>
      <c r="BH36" s="690"/>
      <c r="BI36" s="398"/>
      <c r="BJ36" s="398"/>
      <c r="BK36" s="690"/>
      <c r="BL36" s="398"/>
      <c r="BM36" s="398"/>
      <c r="BN36" s="690"/>
      <c r="BO36" s="398"/>
      <c r="BP36" s="398"/>
      <c r="BQ36" s="690"/>
      <c r="BR36" s="398"/>
      <c r="BS36" s="398"/>
      <c r="BT36" s="690"/>
      <c r="BU36" s="398"/>
      <c r="BV36" s="398"/>
      <c r="BW36" s="426"/>
      <c r="BX36" s="427"/>
      <c r="BY36" s="410"/>
      <c r="BZ36" s="398"/>
    </row>
    <row r="37" spans="1:78" s="510" customFormat="1" ht="16.25" customHeight="1" outlineLevel="1">
      <c r="A37" s="499" t="s">
        <v>343</v>
      </c>
      <c r="B37" s="500" t="s">
        <v>418</v>
      </c>
      <c r="C37" s="691" t="s">
        <v>225</v>
      </c>
      <c r="D37" s="692" t="s">
        <v>225</v>
      </c>
      <c r="E37" s="678" t="s">
        <v>225</v>
      </c>
      <c r="F37" s="692" t="s">
        <v>225</v>
      </c>
      <c r="G37" s="678" t="s">
        <v>225</v>
      </c>
      <c r="H37" s="692">
        <v>0.47</v>
      </c>
      <c r="I37" s="678" t="s">
        <v>225</v>
      </c>
      <c r="J37" s="692">
        <v>0.95899999999999996</v>
      </c>
      <c r="K37" s="678">
        <f t="shared" si="2"/>
        <v>1.0404255319148938</v>
      </c>
      <c r="L37" s="692">
        <v>1.466</v>
      </c>
      <c r="M37" s="678">
        <f t="shared" si="3"/>
        <v>0.52867570385818574</v>
      </c>
      <c r="N37" s="692">
        <v>0.79700000000000004</v>
      </c>
      <c r="O37" s="678">
        <f t="shared" si="4"/>
        <v>-0.45634379263301494</v>
      </c>
      <c r="P37" s="692">
        <v>0.46899999999999997</v>
      </c>
      <c r="Q37" s="678">
        <f t="shared" si="5"/>
        <v>-0.41154328732747814</v>
      </c>
      <c r="R37" s="692">
        <v>1.0649999999999999</v>
      </c>
      <c r="S37" s="678">
        <f t="shared" si="6"/>
        <v>1.2707889125799574</v>
      </c>
      <c r="T37" s="692">
        <v>1.3580000000000001</v>
      </c>
      <c r="U37" s="678">
        <f t="shared" si="7"/>
        <v>0.27511737089201893</v>
      </c>
      <c r="V37" s="509"/>
      <c r="W37" s="509"/>
      <c r="X37" s="69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693"/>
      <c r="AK37" s="509"/>
      <c r="AL37" s="509"/>
      <c r="AM37" s="693"/>
      <c r="AN37" s="509"/>
      <c r="AO37" s="509"/>
      <c r="AP37" s="693"/>
      <c r="AQ37" s="509"/>
      <c r="AR37" s="509"/>
      <c r="AS37" s="693"/>
      <c r="AT37" s="509"/>
      <c r="AU37" s="509"/>
      <c r="AV37" s="693"/>
      <c r="AW37" s="509"/>
      <c r="AX37" s="509"/>
      <c r="AY37" s="693"/>
      <c r="AZ37" s="509"/>
      <c r="BA37" s="509"/>
      <c r="BB37" s="693"/>
      <c r="BC37" s="509"/>
      <c r="BD37" s="509"/>
      <c r="BE37" s="693"/>
      <c r="BF37" s="509"/>
      <c r="BG37" s="509"/>
      <c r="BH37" s="693"/>
      <c r="BI37" s="509"/>
      <c r="BJ37" s="509"/>
      <c r="BK37" s="693"/>
      <c r="BL37" s="509"/>
      <c r="BM37" s="509"/>
      <c r="BN37" s="693"/>
      <c r="BO37" s="509"/>
      <c r="BP37" s="509"/>
      <c r="BQ37" s="693"/>
      <c r="BR37" s="509"/>
      <c r="BS37" s="509"/>
      <c r="BT37" s="693"/>
      <c r="BU37" s="509"/>
      <c r="BV37" s="509"/>
      <c r="BW37" s="506"/>
      <c r="BX37" s="507"/>
      <c r="BY37" s="508"/>
      <c r="BZ37" s="509"/>
    </row>
    <row r="38" spans="1:78" s="510" customFormat="1" ht="16.25" customHeight="1" outlineLevel="1">
      <c r="A38" s="499" t="s">
        <v>344</v>
      </c>
      <c r="B38" s="500" t="s">
        <v>36</v>
      </c>
      <c r="C38" s="691" t="s">
        <v>225</v>
      </c>
      <c r="D38" s="692" t="s">
        <v>225</v>
      </c>
      <c r="E38" s="678" t="s">
        <v>225</v>
      </c>
      <c r="F38" s="692" t="s">
        <v>225</v>
      </c>
      <c r="G38" s="678" t="s">
        <v>225</v>
      </c>
      <c r="H38" s="692">
        <v>0.38800000000000001</v>
      </c>
      <c r="I38" s="678" t="s">
        <v>225</v>
      </c>
      <c r="J38" s="692">
        <v>0.42299999999999999</v>
      </c>
      <c r="K38" s="678">
        <f t="shared" si="2"/>
        <v>9.0206185567010211E-2</v>
      </c>
      <c r="L38" s="692">
        <v>1.294</v>
      </c>
      <c r="M38" s="678">
        <f t="shared" si="3"/>
        <v>2.0591016548463359</v>
      </c>
      <c r="N38" s="692">
        <v>0.59099999999999997</v>
      </c>
      <c r="O38" s="678">
        <f t="shared" si="4"/>
        <v>-0.54327666151468312</v>
      </c>
      <c r="P38" s="692">
        <v>0.67300000000000004</v>
      </c>
      <c r="Q38" s="678">
        <f t="shared" si="5"/>
        <v>0.13874788494077839</v>
      </c>
      <c r="R38" s="692">
        <v>0.89</v>
      </c>
      <c r="S38" s="678">
        <f t="shared" si="6"/>
        <v>0.32243684992570576</v>
      </c>
      <c r="T38" s="692">
        <v>1.0720000000000001</v>
      </c>
      <c r="U38" s="678">
        <f t="shared" si="7"/>
        <v>0.20449438202247205</v>
      </c>
      <c r="V38" s="509"/>
      <c r="W38" s="509"/>
      <c r="X38" s="69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693"/>
      <c r="AK38" s="509"/>
      <c r="AL38" s="509"/>
      <c r="AM38" s="693"/>
      <c r="AN38" s="509"/>
      <c r="AO38" s="509"/>
      <c r="AP38" s="693"/>
      <c r="AQ38" s="509"/>
      <c r="AR38" s="509"/>
      <c r="AS38" s="693"/>
      <c r="AT38" s="509"/>
      <c r="AU38" s="509"/>
      <c r="AV38" s="693"/>
      <c r="AW38" s="509"/>
      <c r="AX38" s="509"/>
      <c r="AY38" s="693"/>
      <c r="AZ38" s="509"/>
      <c r="BA38" s="509"/>
      <c r="BB38" s="693"/>
      <c r="BC38" s="509"/>
      <c r="BD38" s="509"/>
      <c r="BE38" s="693"/>
      <c r="BF38" s="509"/>
      <c r="BG38" s="509"/>
      <c r="BH38" s="693"/>
      <c r="BI38" s="509"/>
      <c r="BJ38" s="509"/>
      <c r="BK38" s="693"/>
      <c r="BL38" s="509"/>
      <c r="BM38" s="509"/>
      <c r="BN38" s="693"/>
      <c r="BO38" s="509"/>
      <c r="BP38" s="509"/>
      <c r="BQ38" s="693"/>
      <c r="BR38" s="509"/>
      <c r="BS38" s="509"/>
      <c r="BT38" s="693"/>
      <c r="BU38" s="509"/>
      <c r="BV38" s="509"/>
      <c r="BW38" s="506"/>
      <c r="BX38" s="507"/>
      <c r="BY38" s="508"/>
      <c r="BZ38" s="509"/>
    </row>
    <row r="39" spans="1:78" s="297" customFormat="1" ht="16.25" customHeight="1">
      <c r="A39" s="490" t="s">
        <v>348</v>
      </c>
      <c r="B39" s="491" t="s">
        <v>321</v>
      </c>
      <c r="C39" s="687" t="s">
        <v>30</v>
      </c>
      <c r="D39" s="688" t="s">
        <v>30</v>
      </c>
      <c r="E39" s="689" t="s">
        <v>30</v>
      </c>
      <c r="F39" s="688" t="s">
        <v>30</v>
      </c>
      <c r="G39" s="689" t="s">
        <v>30</v>
      </c>
      <c r="H39" s="688"/>
      <c r="I39" s="689" t="s">
        <v>30</v>
      </c>
      <c r="J39" s="688"/>
      <c r="K39" s="689"/>
      <c r="L39" s="688"/>
      <c r="M39" s="689"/>
      <c r="N39" s="688"/>
      <c r="O39" s="689"/>
      <c r="P39" s="688"/>
      <c r="Q39" s="689"/>
      <c r="R39" s="688">
        <v>2.1510000000000002</v>
      </c>
      <c r="S39" s="689" t="s">
        <v>30</v>
      </c>
      <c r="T39" s="688">
        <v>1.575</v>
      </c>
      <c r="U39" s="689" t="s">
        <v>30</v>
      </c>
      <c r="V39" s="398"/>
      <c r="W39" s="398"/>
      <c r="X39" s="690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690"/>
      <c r="AK39" s="398"/>
      <c r="AL39" s="398"/>
      <c r="AM39" s="690"/>
      <c r="AN39" s="398"/>
      <c r="AO39" s="398"/>
      <c r="AP39" s="690"/>
      <c r="AQ39" s="398"/>
      <c r="AR39" s="398"/>
      <c r="AS39" s="690"/>
      <c r="AT39" s="398"/>
      <c r="AU39" s="398"/>
      <c r="AV39" s="690"/>
      <c r="AW39" s="398"/>
      <c r="AX39" s="398"/>
      <c r="AY39" s="690"/>
      <c r="AZ39" s="398"/>
      <c r="BA39" s="398"/>
      <c r="BB39" s="690"/>
      <c r="BC39" s="398"/>
      <c r="BD39" s="398"/>
      <c r="BE39" s="690"/>
      <c r="BF39" s="398"/>
      <c r="BG39" s="398"/>
      <c r="BH39" s="690"/>
      <c r="BI39" s="398"/>
      <c r="BJ39" s="398"/>
      <c r="BK39" s="690"/>
      <c r="BL39" s="398"/>
      <c r="BM39" s="398"/>
      <c r="BN39" s="690"/>
      <c r="BO39" s="398"/>
      <c r="BP39" s="398"/>
      <c r="BQ39" s="690"/>
      <c r="BR39" s="398"/>
      <c r="BS39" s="398"/>
      <c r="BT39" s="690"/>
      <c r="BU39" s="398"/>
      <c r="BV39" s="398"/>
      <c r="BW39" s="426"/>
      <c r="BX39" s="427"/>
      <c r="BY39" s="410"/>
      <c r="BZ39" s="398"/>
    </row>
    <row r="40" spans="1:78" s="396" customFormat="1" ht="16.25" customHeight="1">
      <c r="A40" s="511" t="s">
        <v>349</v>
      </c>
      <c r="B40" s="512" t="s">
        <v>39</v>
      </c>
      <c r="C40" s="885" t="s">
        <v>225</v>
      </c>
      <c r="D40" s="886" t="s">
        <v>225</v>
      </c>
      <c r="E40" s="887" t="s">
        <v>225</v>
      </c>
      <c r="F40" s="886" t="s">
        <v>225</v>
      </c>
      <c r="G40" s="887" t="s">
        <v>225</v>
      </c>
      <c r="H40" s="886">
        <v>34.868000000000002</v>
      </c>
      <c r="I40" s="887" t="s">
        <v>225</v>
      </c>
      <c r="J40" s="886">
        <v>47.481000000000002</v>
      </c>
      <c r="K40" s="887">
        <f>J40/H40-1</f>
        <v>0.36173568888379015</v>
      </c>
      <c r="L40" s="886">
        <v>81.132999999999996</v>
      </c>
      <c r="M40" s="887">
        <f>L40/J40-1</f>
        <v>0.70874665655735969</v>
      </c>
      <c r="N40" s="886">
        <v>76.460999999999999</v>
      </c>
      <c r="O40" s="887">
        <f>N40/L40-1</f>
        <v>-5.7584460084059486E-2</v>
      </c>
      <c r="P40" s="886">
        <v>100.593</v>
      </c>
      <c r="Q40" s="887">
        <f>P40/N40-1</f>
        <v>0.31561188056656331</v>
      </c>
      <c r="R40" s="886">
        <v>141.803</v>
      </c>
      <c r="S40" s="887">
        <f>R40/P40-1</f>
        <v>0.40967065302754646</v>
      </c>
      <c r="T40" s="886">
        <f>T41+T42</f>
        <v>180.12199999999999</v>
      </c>
      <c r="U40" s="887">
        <f>T40/R40-1</f>
        <v>0.27022700507041453</v>
      </c>
      <c r="V40" s="398"/>
      <c r="W40" s="398"/>
      <c r="X40" s="65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653"/>
      <c r="AK40" s="398"/>
      <c r="AL40" s="398"/>
      <c r="AM40" s="653"/>
      <c r="AN40" s="398"/>
      <c r="AO40" s="398"/>
      <c r="AP40" s="653"/>
      <c r="AQ40" s="398"/>
      <c r="AR40" s="398"/>
      <c r="AS40" s="653"/>
      <c r="AT40" s="398"/>
      <c r="AU40" s="398"/>
      <c r="AV40" s="653"/>
      <c r="AW40" s="398"/>
      <c r="AX40" s="398"/>
      <c r="AY40" s="653"/>
      <c r="AZ40" s="398"/>
      <c r="BA40" s="398"/>
      <c r="BB40" s="653"/>
      <c r="BC40" s="398"/>
      <c r="BD40" s="398"/>
      <c r="BE40" s="653"/>
      <c r="BF40" s="398"/>
      <c r="BG40" s="398"/>
      <c r="BH40" s="653"/>
      <c r="BI40" s="398"/>
      <c r="BJ40" s="398"/>
      <c r="BK40" s="653"/>
      <c r="BL40" s="398"/>
      <c r="BM40" s="398"/>
      <c r="BN40" s="653"/>
      <c r="BO40" s="398"/>
      <c r="BP40" s="398"/>
      <c r="BQ40" s="653"/>
      <c r="BR40" s="398"/>
      <c r="BS40" s="398"/>
      <c r="BT40" s="653"/>
      <c r="BU40" s="398"/>
      <c r="BV40" s="398"/>
      <c r="BW40" s="395"/>
      <c r="BY40" s="410"/>
      <c r="BZ40" s="398"/>
    </row>
    <row r="41" spans="1:78" s="510" customFormat="1" ht="16.25" customHeight="1">
      <c r="A41" s="499" t="s">
        <v>343</v>
      </c>
      <c r="B41" s="500" t="s">
        <v>420</v>
      </c>
      <c r="C41" s="691" t="s">
        <v>225</v>
      </c>
      <c r="D41" s="692" t="s">
        <v>225</v>
      </c>
      <c r="E41" s="678" t="s">
        <v>225</v>
      </c>
      <c r="F41" s="692" t="s">
        <v>225</v>
      </c>
      <c r="G41" s="678" t="s">
        <v>225</v>
      </c>
      <c r="H41" s="692">
        <v>23.510999999999999</v>
      </c>
      <c r="I41" s="678" t="s">
        <v>225</v>
      </c>
      <c r="J41" s="692">
        <v>27.541</v>
      </c>
      <c r="K41" s="678">
        <f>J41/H41-1</f>
        <v>0.17140912764238014</v>
      </c>
      <c r="L41" s="692">
        <v>41.17</v>
      </c>
      <c r="M41" s="678">
        <f>L41/J41-1</f>
        <v>0.49486220543916337</v>
      </c>
      <c r="N41" s="692">
        <v>41.9</v>
      </c>
      <c r="O41" s="678">
        <f>N41/L41-1</f>
        <v>1.7731357784794621E-2</v>
      </c>
      <c r="P41" s="692">
        <v>70.179000000000002</v>
      </c>
      <c r="Q41" s="678">
        <f>P41/N41-1</f>
        <v>0.6749164677804298</v>
      </c>
      <c r="R41" s="692">
        <v>87.429000000000002</v>
      </c>
      <c r="S41" s="678">
        <f>R41/P41-1</f>
        <v>0.24580002564869829</v>
      </c>
      <c r="T41" s="692">
        <f>T28+T31+T34+T37</f>
        <v>117.06299999999999</v>
      </c>
      <c r="U41" s="678">
        <f>T41/R41-1</f>
        <v>0.33894931887588764</v>
      </c>
      <c r="V41" s="509"/>
      <c r="W41" s="969"/>
      <c r="Y41" s="969"/>
      <c r="Z41" s="693"/>
      <c r="AA41" s="509"/>
      <c r="AB41" s="509"/>
      <c r="AC41" s="693"/>
      <c r="AD41" s="509"/>
      <c r="AE41" s="509"/>
      <c r="AF41" s="509"/>
      <c r="AG41" s="693"/>
      <c r="AH41" s="509"/>
      <c r="AI41" s="509"/>
      <c r="AJ41" s="693"/>
      <c r="AK41" s="509"/>
      <c r="AL41" s="509"/>
      <c r="AM41" s="693"/>
      <c r="AN41" s="509"/>
      <c r="AO41" s="509"/>
      <c r="AP41" s="693"/>
      <c r="AQ41" s="509"/>
      <c r="AR41" s="509"/>
      <c r="AS41" s="693"/>
      <c r="AT41" s="509"/>
      <c r="AU41" s="509"/>
      <c r="AV41" s="693"/>
      <c r="AW41" s="509"/>
      <c r="AX41" s="509"/>
      <c r="AY41" s="693"/>
      <c r="AZ41" s="509"/>
      <c r="BA41" s="509"/>
      <c r="BB41" s="693"/>
      <c r="BC41" s="509"/>
      <c r="BD41" s="509"/>
      <c r="BE41" s="693"/>
      <c r="BF41" s="509"/>
      <c r="BG41" s="509"/>
      <c r="BH41" s="693"/>
      <c r="BI41" s="509"/>
      <c r="BJ41" s="509"/>
      <c r="BK41" s="693"/>
      <c r="BL41" s="509"/>
      <c r="BM41" s="509"/>
      <c r="BN41" s="693"/>
      <c r="BO41" s="509"/>
      <c r="BP41" s="509"/>
      <c r="BQ41" s="693"/>
      <c r="BR41" s="509"/>
      <c r="BS41" s="509"/>
      <c r="BT41" s="693"/>
      <c r="BU41" s="509"/>
      <c r="BV41" s="509"/>
      <c r="BW41" s="506"/>
      <c r="BX41" s="507"/>
      <c r="BY41" s="508"/>
      <c r="BZ41" s="509"/>
    </row>
    <row r="42" spans="1:78" ht="16.25" customHeight="1" thickBot="1">
      <c r="A42" s="499" t="s">
        <v>344</v>
      </c>
      <c r="B42" s="500" t="s">
        <v>422</v>
      </c>
      <c r="C42" s="691" t="s">
        <v>225</v>
      </c>
      <c r="D42" s="692" t="s">
        <v>225</v>
      </c>
      <c r="E42" s="678" t="s">
        <v>225</v>
      </c>
      <c r="F42" s="692" t="s">
        <v>225</v>
      </c>
      <c r="G42" s="678" t="s">
        <v>225</v>
      </c>
      <c r="H42" s="692">
        <v>11.356999999999999</v>
      </c>
      <c r="I42" s="678" t="s">
        <v>225</v>
      </c>
      <c r="J42" s="692">
        <v>19.940000000000001</v>
      </c>
      <c r="K42" s="678">
        <f>J42/H42-1</f>
        <v>0.75574535528748821</v>
      </c>
      <c r="L42" s="692">
        <v>39.962999999999994</v>
      </c>
      <c r="M42" s="678">
        <f>L42/J42-1</f>
        <v>1.0041624874623869</v>
      </c>
      <c r="N42" s="692">
        <v>34.561</v>
      </c>
      <c r="O42" s="678">
        <f>N42/L42-1</f>
        <v>-0.13517503690914079</v>
      </c>
      <c r="P42" s="692">
        <v>30.414000000000001</v>
      </c>
      <c r="Q42" s="678">
        <f>P42/N42-1</f>
        <v>-0.11999074100865137</v>
      </c>
      <c r="R42" s="692">
        <v>54.370000000000012</v>
      </c>
      <c r="S42" s="678">
        <f>R42/P42-1</f>
        <v>0.78766357598474412</v>
      </c>
      <c r="T42" s="692">
        <f>T29+T32+T35+T38+T39</f>
        <v>63.059000000000005</v>
      </c>
      <c r="U42" s="678">
        <f>T42/R42-1</f>
        <v>0.15981239654221069</v>
      </c>
      <c r="V42" s="509"/>
      <c r="W42" s="509"/>
      <c r="X42" s="693"/>
      <c r="Y42" s="509"/>
      <c r="Z42" s="693"/>
      <c r="AA42" s="509"/>
      <c r="AB42" s="509"/>
      <c r="AC42" s="693"/>
      <c r="AD42" s="509"/>
      <c r="AE42" s="509"/>
      <c r="AF42" s="509"/>
      <c r="AG42" s="693"/>
      <c r="AH42" s="509"/>
      <c r="AI42" s="509"/>
      <c r="AJ42" s="693"/>
      <c r="AK42" s="509"/>
      <c r="AL42" s="509"/>
      <c r="AM42" s="693"/>
      <c r="AN42" s="509"/>
      <c r="AO42" s="509"/>
      <c r="AP42" s="693"/>
      <c r="AQ42" s="509"/>
      <c r="AR42" s="509"/>
      <c r="AS42" s="693"/>
      <c r="AT42" s="509"/>
      <c r="AU42" s="509"/>
      <c r="AV42" s="693"/>
      <c r="AW42" s="509"/>
      <c r="AX42" s="509"/>
      <c r="AY42" s="693"/>
      <c r="AZ42" s="509"/>
      <c r="BA42" s="509"/>
      <c r="BB42" s="693"/>
      <c r="BC42" s="509"/>
      <c r="BD42" s="509"/>
      <c r="BE42" s="693"/>
      <c r="BF42" s="509"/>
      <c r="BG42" s="509"/>
      <c r="BH42" s="693"/>
      <c r="BI42" s="509"/>
      <c r="BJ42" s="509"/>
      <c r="BK42" s="693"/>
      <c r="BL42" s="509"/>
      <c r="BM42" s="509"/>
      <c r="BN42" s="693"/>
      <c r="BO42" s="509"/>
      <c r="BP42" s="509"/>
      <c r="BQ42" s="693"/>
      <c r="BR42" s="509"/>
      <c r="BS42" s="509"/>
      <c r="BT42" s="693"/>
      <c r="BU42" s="509"/>
      <c r="BV42" s="509"/>
      <c r="BW42" s="506"/>
      <c r="BX42" s="529"/>
      <c r="BY42" s="508"/>
      <c r="BZ42" s="509"/>
    </row>
    <row r="43" spans="1:78" ht="16.25" customHeight="1" thickBot="1">
      <c r="A43" s="880" t="s">
        <v>350</v>
      </c>
      <c r="B43" s="530" t="s">
        <v>40</v>
      </c>
      <c r="C43" s="881" t="s">
        <v>30</v>
      </c>
      <c r="D43" s="882" t="s">
        <v>30</v>
      </c>
      <c r="E43" s="883" t="s">
        <v>30</v>
      </c>
      <c r="F43" s="882" t="s">
        <v>30</v>
      </c>
      <c r="G43" s="883" t="s">
        <v>30</v>
      </c>
      <c r="H43" s="882">
        <v>1.6879999999999999</v>
      </c>
      <c r="I43" s="883" t="s">
        <v>30</v>
      </c>
      <c r="J43" s="882">
        <v>4.1630000000000003</v>
      </c>
      <c r="K43" s="883">
        <f>J43/H43-1</f>
        <v>1.4662322274881521</v>
      </c>
      <c r="L43" s="882">
        <v>9.343</v>
      </c>
      <c r="M43" s="883">
        <f>L43/J43-1</f>
        <v>1.2442949795820319</v>
      </c>
      <c r="N43" s="882">
        <v>9.2149999999999999</v>
      </c>
      <c r="O43" s="883">
        <f>N43/L43-1</f>
        <v>-1.3700096328802314E-2</v>
      </c>
      <c r="P43" s="882">
        <v>13.621</v>
      </c>
      <c r="Q43" s="883">
        <f>P43/N43-1</f>
        <v>0.47813347802495931</v>
      </c>
      <c r="R43" s="882">
        <v>26.667000000000002</v>
      </c>
      <c r="S43" s="883">
        <f>R43/P43-1</f>
        <v>0.95778577196975268</v>
      </c>
      <c r="T43" s="882">
        <v>45.701865999999995</v>
      </c>
      <c r="U43" s="884">
        <f>T43/R43-1</f>
        <v>0.71379855251809321</v>
      </c>
      <c r="V43" s="509"/>
      <c r="W43" s="509"/>
      <c r="X43" s="693"/>
      <c r="Y43" s="509"/>
      <c r="Z43" s="693"/>
      <c r="AA43" s="509"/>
      <c r="AB43" s="509"/>
      <c r="AC43" s="693"/>
      <c r="AD43" s="509"/>
      <c r="AE43" s="509"/>
      <c r="AF43" s="509"/>
      <c r="AG43" s="693"/>
      <c r="AH43" s="509"/>
      <c r="AI43" s="509"/>
      <c r="AJ43" s="693"/>
      <c r="AK43" s="509"/>
      <c r="AL43" s="509"/>
      <c r="AM43" s="693"/>
      <c r="AN43" s="509"/>
      <c r="AO43" s="509"/>
      <c r="AP43" s="693"/>
      <c r="AQ43" s="509"/>
      <c r="AR43" s="509"/>
      <c r="AS43" s="693"/>
      <c r="AT43" s="509"/>
      <c r="AU43" s="509"/>
      <c r="AV43" s="693"/>
      <c r="AW43" s="509"/>
      <c r="AX43" s="509"/>
      <c r="AY43" s="693"/>
      <c r="AZ43" s="509"/>
      <c r="BA43" s="509"/>
      <c r="BB43" s="693"/>
      <c r="BC43" s="509"/>
      <c r="BD43" s="509"/>
      <c r="BE43" s="693"/>
      <c r="BF43" s="509"/>
      <c r="BG43" s="509"/>
      <c r="BH43" s="693"/>
      <c r="BI43" s="509"/>
      <c r="BJ43" s="509"/>
      <c r="BK43" s="693"/>
      <c r="BL43" s="509"/>
      <c r="BM43" s="509"/>
      <c r="BN43" s="693"/>
      <c r="BO43" s="509"/>
      <c r="BP43" s="509"/>
      <c r="BQ43" s="693"/>
      <c r="BR43" s="509"/>
      <c r="BS43" s="509"/>
      <c r="BT43" s="693"/>
      <c r="BU43" s="509"/>
      <c r="BV43" s="509"/>
      <c r="BW43" s="506"/>
      <c r="BX43" s="529"/>
      <c r="BY43" s="539"/>
      <c r="BZ43" s="509"/>
    </row>
    <row r="44" spans="1:78" ht="16.25" customHeight="1" thickBot="1">
      <c r="A44" s="880" t="s">
        <v>428</v>
      </c>
      <c r="B44" s="530" t="s">
        <v>427</v>
      </c>
      <c r="C44" s="881">
        <v>1154.2774193548389</v>
      </c>
      <c r="D44" s="882"/>
      <c r="E44" s="883"/>
      <c r="F44" s="882"/>
      <c r="G44" s="883"/>
      <c r="H44" s="1004">
        <v>1130</v>
      </c>
      <c r="I44" s="1005"/>
      <c r="J44" s="1004">
        <v>1101</v>
      </c>
      <c r="K44" s="1005"/>
      <c r="L44" s="1004">
        <v>1166</v>
      </c>
      <c r="M44" s="1005"/>
      <c r="N44" s="1004">
        <v>1180</v>
      </c>
      <c r="O44" s="1005"/>
      <c r="P44" s="1004">
        <v>1144</v>
      </c>
      <c r="Q44" s="1005"/>
      <c r="R44" s="1004">
        <v>1292</v>
      </c>
      <c r="S44" s="1005"/>
      <c r="T44" s="1004">
        <v>1305</v>
      </c>
      <c r="U44" s="884"/>
      <c r="V44" s="509"/>
      <c r="W44" s="509"/>
      <c r="X44" s="693"/>
      <c r="Y44" s="509"/>
      <c r="Z44" s="693"/>
      <c r="AA44" s="509"/>
      <c r="AB44" s="509"/>
      <c r="AC44" s="693"/>
      <c r="AD44" s="509"/>
      <c r="AE44" s="509"/>
      <c r="AF44" s="509"/>
      <c r="AG44" s="693"/>
      <c r="AH44" s="509"/>
      <c r="AI44" s="509"/>
      <c r="AJ44" s="693"/>
      <c r="AK44" s="509"/>
      <c r="AL44" s="509"/>
      <c r="AM44" s="693"/>
      <c r="AN44" s="509"/>
      <c r="AO44" s="509"/>
      <c r="AP44" s="693"/>
      <c r="AQ44" s="509"/>
      <c r="AR44" s="509"/>
      <c r="AS44" s="693"/>
      <c r="AT44" s="509"/>
      <c r="AU44" s="509"/>
      <c r="AV44" s="693"/>
      <c r="AW44" s="509"/>
      <c r="AX44" s="509"/>
      <c r="AY44" s="693"/>
      <c r="AZ44" s="509"/>
      <c r="BA44" s="509"/>
      <c r="BB44" s="693"/>
      <c r="BC44" s="509"/>
      <c r="BD44" s="509"/>
      <c r="BE44" s="693"/>
      <c r="BF44" s="509"/>
      <c r="BG44" s="509"/>
      <c r="BH44" s="693"/>
      <c r="BI44" s="509"/>
      <c r="BJ44" s="509"/>
      <c r="BK44" s="693"/>
      <c r="BL44" s="509"/>
      <c r="BM44" s="509"/>
      <c r="BN44" s="693"/>
      <c r="BO44" s="509"/>
      <c r="BP44" s="509"/>
      <c r="BQ44" s="693"/>
      <c r="BR44" s="509"/>
      <c r="BS44" s="509"/>
      <c r="BT44" s="693"/>
      <c r="BU44" s="509"/>
      <c r="BV44" s="509"/>
      <c r="BW44" s="506"/>
      <c r="BX44" s="529"/>
      <c r="BY44" s="539"/>
      <c r="BZ44" s="509"/>
    </row>
    <row r="45" spans="1:78" s="373" customFormat="1" ht="16.25" customHeight="1">
      <c r="A45" s="540"/>
      <c r="B45" s="540"/>
      <c r="C45" s="695"/>
      <c r="D45" s="695"/>
      <c r="F45" s="695"/>
      <c r="H45" s="695"/>
      <c r="J45" s="695"/>
      <c r="L45" s="695"/>
      <c r="N45" s="695"/>
      <c r="P45" s="695"/>
      <c r="R45" s="695"/>
      <c r="T45" s="695"/>
      <c r="X45" s="695"/>
      <c r="Z45" s="695"/>
      <c r="AC45" s="695"/>
      <c r="AG45" s="695"/>
      <c r="AJ45" s="695"/>
      <c r="AM45" s="695"/>
      <c r="AP45" s="695"/>
      <c r="AS45" s="695"/>
      <c r="AV45" s="695"/>
      <c r="AY45" s="695"/>
      <c r="BB45" s="695"/>
      <c r="BE45" s="695"/>
      <c r="BH45" s="695"/>
      <c r="BK45" s="695"/>
      <c r="BN45" s="695"/>
      <c r="BQ45" s="695"/>
      <c r="BT45" s="695"/>
      <c r="BY45" s="543"/>
    </row>
    <row r="46" spans="1:78" s="373" customFormat="1" ht="16.25" customHeight="1">
      <c r="A46" s="371" t="s">
        <v>341</v>
      </c>
      <c r="B46" s="371"/>
      <c r="C46" s="696"/>
      <c r="D46" s="696"/>
      <c r="E46" s="123"/>
      <c r="F46" s="696"/>
      <c r="G46" s="123"/>
      <c r="H46" s="696"/>
      <c r="I46" s="123"/>
      <c r="J46" s="696"/>
      <c r="K46" s="123"/>
      <c r="L46" s="696"/>
      <c r="M46" s="123"/>
      <c r="N46" s="696"/>
      <c r="O46" s="123"/>
      <c r="P46" s="696"/>
      <c r="Q46" s="123"/>
      <c r="R46" s="696"/>
      <c r="S46" s="123"/>
      <c r="T46" s="696"/>
      <c r="U46" s="123"/>
      <c r="V46" s="123"/>
      <c r="W46" s="123"/>
      <c r="X46" s="696"/>
      <c r="Y46" s="123"/>
      <c r="Z46" s="696"/>
      <c r="AA46" s="123"/>
      <c r="AB46" s="123"/>
      <c r="AC46" s="696"/>
      <c r="AD46" s="123"/>
      <c r="AE46" s="123"/>
      <c r="AF46" s="123"/>
      <c r="AG46" s="696"/>
      <c r="AH46" s="123"/>
      <c r="AI46" s="123"/>
      <c r="AJ46" s="696"/>
      <c r="AK46" s="123"/>
      <c r="AL46" s="123"/>
      <c r="AM46" s="696"/>
      <c r="AN46" s="123"/>
      <c r="AO46" s="123"/>
      <c r="AP46" s="696"/>
      <c r="AQ46" s="123"/>
      <c r="AR46" s="123"/>
      <c r="AS46" s="696"/>
      <c r="AT46" s="123"/>
      <c r="AU46" s="123"/>
      <c r="AV46" s="696"/>
      <c r="AW46" s="123"/>
      <c r="AX46" s="123"/>
      <c r="AY46" s="696"/>
      <c r="AZ46" s="123"/>
      <c r="BA46" s="123"/>
      <c r="BB46" s="696"/>
      <c r="BC46" s="123"/>
      <c r="BD46" s="123"/>
      <c r="BE46" s="696"/>
      <c r="BF46" s="123"/>
      <c r="BG46" s="123"/>
      <c r="BH46" s="696"/>
      <c r="BI46" s="123"/>
      <c r="BJ46" s="123"/>
      <c r="BK46" s="696"/>
      <c r="BL46" s="123"/>
      <c r="BM46" s="123"/>
      <c r="BN46" s="696"/>
      <c r="BO46" s="123"/>
      <c r="BP46" s="123"/>
      <c r="BQ46" s="696"/>
      <c r="BR46" s="123"/>
      <c r="BS46" s="123"/>
      <c r="BT46" s="696"/>
      <c r="BU46" s="123"/>
      <c r="BV46" s="123"/>
      <c r="BZ46" s="543"/>
    </row>
    <row r="47" spans="1:78" s="297" customFormat="1" ht="16.25" customHeight="1">
      <c r="A47" s="379" t="s">
        <v>351</v>
      </c>
      <c r="B47" s="379"/>
      <c r="C47" s="379">
        <f>C26</f>
        <v>2014</v>
      </c>
      <c r="D47" s="379">
        <f>D26</f>
        <v>2015</v>
      </c>
      <c r="E47" s="124"/>
      <c r="F47" s="379">
        <f t="shared" ref="F47" si="8">F26</f>
        <v>2016</v>
      </c>
      <c r="G47" s="124"/>
      <c r="H47" s="379">
        <f t="shared" ref="H47" si="9">H26</f>
        <v>2017</v>
      </c>
      <c r="I47" s="124"/>
      <c r="J47" s="379">
        <f t="shared" ref="J47" si="10">J26</f>
        <v>2018</v>
      </c>
      <c r="K47" s="124"/>
      <c r="L47" s="379">
        <f t="shared" ref="L47" si="11">L26</f>
        <v>2019</v>
      </c>
      <c r="M47" s="124"/>
      <c r="N47" s="379">
        <f t="shared" ref="N47" si="12">N26</f>
        <v>2020</v>
      </c>
      <c r="O47" s="124"/>
      <c r="P47" s="379">
        <f t="shared" ref="P47" si="13">P26</f>
        <v>2021</v>
      </c>
      <c r="Q47" s="124"/>
      <c r="R47" s="379">
        <f t="shared" ref="R47" si="14">R26</f>
        <v>2022</v>
      </c>
      <c r="S47" s="124"/>
      <c r="T47" s="379">
        <f t="shared" ref="T47" si="15">T26</f>
        <v>2023</v>
      </c>
      <c r="U47" s="124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375"/>
      <c r="BX47" s="125"/>
      <c r="BY47" s="125"/>
      <c r="BZ47" s="125"/>
    </row>
    <row r="48" spans="1:78" s="297" customFormat="1" ht="16.25" customHeight="1">
      <c r="A48" s="490" t="s">
        <v>342</v>
      </c>
      <c r="B48" s="491" t="s">
        <v>423</v>
      </c>
      <c r="C48" s="697" t="s">
        <v>30</v>
      </c>
      <c r="D48" s="698" t="s">
        <v>30</v>
      </c>
      <c r="E48" s="689" t="s">
        <v>30</v>
      </c>
      <c r="F48" s="698" t="s">
        <v>30</v>
      </c>
      <c r="G48" s="689" t="s">
        <v>30</v>
      </c>
      <c r="H48" s="698">
        <f t="shared" ref="H48:H64" si="16">H27/H$40</f>
        <v>0.59943214408626821</v>
      </c>
      <c r="I48" s="689"/>
      <c r="J48" s="698">
        <f t="shared" ref="J48:J64" si="17">J27/J$40</f>
        <v>0.52789536867378528</v>
      </c>
      <c r="K48" s="689"/>
      <c r="L48" s="698">
        <f t="shared" ref="L48:L64" si="18">L27/L$40</f>
        <v>0.45335436875254209</v>
      </c>
      <c r="M48" s="689"/>
      <c r="N48" s="698">
        <f t="shared" ref="N48:N64" si="19">N27/N$40</f>
        <v>0.430755548580322</v>
      </c>
      <c r="O48" s="689"/>
      <c r="P48" s="698">
        <f t="shared" ref="P48:P64" si="20">P27/P$40</f>
        <v>0.46613581461930748</v>
      </c>
      <c r="Q48" s="689"/>
      <c r="R48" s="698">
        <f t="shared" ref="R48:R64" si="21">R27/R$40</f>
        <v>0.52355732953463607</v>
      </c>
      <c r="S48" s="689"/>
      <c r="T48" s="698">
        <f t="shared" ref="T48:T64" si="22">T27/T$40</f>
        <v>0.49954475300074397</v>
      </c>
      <c r="U48" s="689"/>
      <c r="V48" s="398"/>
      <c r="W48" s="398"/>
      <c r="X48" s="699"/>
      <c r="Y48" s="398"/>
      <c r="Z48" s="699"/>
      <c r="AA48" s="398"/>
      <c r="AB48" s="398"/>
      <c r="AC48" s="699"/>
      <c r="AD48" s="398"/>
      <c r="AE48" s="398"/>
      <c r="AF48" s="398"/>
      <c r="AG48" s="699"/>
      <c r="AH48" s="398"/>
      <c r="AI48" s="398"/>
      <c r="AJ48" s="699"/>
      <c r="AK48" s="398"/>
      <c r="AL48" s="398"/>
      <c r="AM48" s="699"/>
      <c r="AN48" s="398"/>
      <c r="AO48" s="398"/>
      <c r="AP48" s="699"/>
      <c r="AQ48" s="398"/>
      <c r="AR48" s="398"/>
      <c r="AS48" s="699"/>
      <c r="AT48" s="398"/>
      <c r="AU48" s="398"/>
      <c r="AV48" s="699"/>
      <c r="AW48" s="398"/>
      <c r="AX48" s="398"/>
      <c r="AY48" s="699"/>
      <c r="AZ48" s="398"/>
      <c r="BA48" s="398"/>
      <c r="BB48" s="699"/>
      <c r="BC48" s="398"/>
      <c r="BD48" s="398"/>
      <c r="BE48" s="699"/>
      <c r="BF48" s="398"/>
      <c r="BG48" s="398"/>
      <c r="BH48" s="699"/>
      <c r="BI48" s="398"/>
      <c r="BJ48" s="398"/>
      <c r="BK48" s="699"/>
      <c r="BL48" s="398"/>
      <c r="BM48" s="398"/>
      <c r="BN48" s="699"/>
      <c r="BO48" s="398"/>
      <c r="BP48" s="398"/>
      <c r="BQ48" s="699"/>
      <c r="BR48" s="398"/>
      <c r="BS48" s="398"/>
      <c r="BT48" s="699"/>
      <c r="BU48" s="398"/>
      <c r="BV48" s="398"/>
      <c r="BW48" s="426"/>
      <c r="BX48" s="427"/>
      <c r="BY48" s="410"/>
      <c r="BZ48" s="398"/>
    </row>
    <row r="49" spans="1:78" s="510" customFormat="1" ht="16.25" customHeight="1" outlineLevel="1">
      <c r="A49" s="499" t="s">
        <v>343</v>
      </c>
      <c r="B49" s="500" t="s">
        <v>418</v>
      </c>
      <c r="C49" s="700" t="s">
        <v>225</v>
      </c>
      <c r="D49" s="701" t="s">
        <v>225</v>
      </c>
      <c r="E49" s="678" t="s">
        <v>225</v>
      </c>
      <c r="F49" s="701" t="s">
        <v>225</v>
      </c>
      <c r="G49" s="678" t="s">
        <v>225</v>
      </c>
      <c r="H49" s="701">
        <f t="shared" si="16"/>
        <v>0.39577836411609496</v>
      </c>
      <c r="I49" s="678"/>
      <c r="J49" s="701">
        <f t="shared" si="17"/>
        <v>0.31210378888397466</v>
      </c>
      <c r="K49" s="678"/>
      <c r="L49" s="701">
        <f t="shared" si="18"/>
        <v>0.24219491452306705</v>
      </c>
      <c r="M49" s="678"/>
      <c r="N49" s="701">
        <f t="shared" si="19"/>
        <v>0.26888217522658614</v>
      </c>
      <c r="O49" s="678"/>
      <c r="P49" s="701">
        <f t="shared" si="20"/>
        <v>0.36347459564780848</v>
      </c>
      <c r="Q49" s="678"/>
      <c r="R49" s="701">
        <f t="shared" si="21"/>
        <v>0.31240523825306937</v>
      </c>
      <c r="S49" s="678"/>
      <c r="T49" s="701">
        <f t="shared" si="22"/>
        <v>0.35063456990262154</v>
      </c>
      <c r="U49" s="678"/>
      <c r="V49" s="509"/>
      <c r="W49" s="509"/>
      <c r="X49" s="702"/>
      <c r="Y49" s="509"/>
      <c r="Z49" s="702"/>
      <c r="AA49" s="509"/>
      <c r="AB49" s="509"/>
      <c r="AC49" s="702"/>
      <c r="AD49" s="509"/>
      <c r="AE49" s="509"/>
      <c r="AF49" s="509"/>
      <c r="AG49" s="702"/>
      <c r="AH49" s="509"/>
      <c r="AI49" s="509"/>
      <c r="AJ49" s="702"/>
      <c r="AK49" s="509"/>
      <c r="AL49" s="509"/>
      <c r="AM49" s="702"/>
      <c r="AN49" s="509"/>
      <c r="AO49" s="509"/>
      <c r="AP49" s="702"/>
      <c r="AQ49" s="509"/>
      <c r="AR49" s="509"/>
      <c r="AS49" s="702"/>
      <c r="AT49" s="509"/>
      <c r="AU49" s="509"/>
      <c r="AV49" s="702"/>
      <c r="AW49" s="509"/>
      <c r="AX49" s="509"/>
      <c r="AY49" s="702"/>
      <c r="AZ49" s="509"/>
      <c r="BA49" s="509"/>
      <c r="BB49" s="702"/>
      <c r="BC49" s="509"/>
      <c r="BD49" s="509"/>
      <c r="BE49" s="702"/>
      <c r="BF49" s="509"/>
      <c r="BG49" s="509"/>
      <c r="BH49" s="702"/>
      <c r="BI49" s="509"/>
      <c r="BJ49" s="509"/>
      <c r="BK49" s="702"/>
      <c r="BL49" s="509"/>
      <c r="BM49" s="509"/>
      <c r="BN49" s="702"/>
      <c r="BO49" s="509"/>
      <c r="BP49" s="509"/>
      <c r="BQ49" s="702"/>
      <c r="BR49" s="509"/>
      <c r="BS49" s="509"/>
      <c r="BT49" s="702"/>
      <c r="BU49" s="509"/>
      <c r="BV49" s="509"/>
      <c r="BW49" s="506"/>
      <c r="BX49" s="507"/>
      <c r="BY49" s="508"/>
      <c r="BZ49" s="509"/>
    </row>
    <row r="50" spans="1:78" s="510" customFormat="1" ht="16.25" customHeight="1" outlineLevel="1">
      <c r="A50" s="499" t="s">
        <v>344</v>
      </c>
      <c r="B50" s="500" t="s">
        <v>157</v>
      </c>
      <c r="C50" s="700" t="s">
        <v>225</v>
      </c>
      <c r="D50" s="701" t="s">
        <v>225</v>
      </c>
      <c r="E50" s="678" t="s">
        <v>225</v>
      </c>
      <c r="F50" s="701" t="s">
        <v>225</v>
      </c>
      <c r="G50" s="678" t="s">
        <v>225</v>
      </c>
      <c r="H50" s="701">
        <f t="shared" si="16"/>
        <v>0.20368245956177583</v>
      </c>
      <c r="I50" s="678"/>
      <c r="J50" s="701">
        <f t="shared" si="17"/>
        <v>0.21579157978981067</v>
      </c>
      <c r="K50" s="678"/>
      <c r="L50" s="701">
        <f t="shared" si="18"/>
        <v>0.2111717796704177</v>
      </c>
      <c r="M50" s="678"/>
      <c r="N50" s="701">
        <f t="shared" si="19"/>
        <v>0.16187337335373592</v>
      </c>
      <c r="O50" s="678"/>
      <c r="P50" s="701">
        <f t="shared" si="20"/>
        <v>0.102661218971499</v>
      </c>
      <c r="Q50" s="678"/>
      <c r="R50" s="701">
        <f t="shared" si="21"/>
        <v>0.2111520912815667</v>
      </c>
      <c r="S50" s="678"/>
      <c r="T50" s="701">
        <f t="shared" si="22"/>
        <v>0.1489101830981224</v>
      </c>
      <c r="U50" s="678"/>
      <c r="V50" s="509"/>
      <c r="W50" s="509"/>
      <c r="X50" s="702"/>
      <c r="Y50" s="509"/>
      <c r="Z50" s="702"/>
      <c r="AA50" s="509"/>
      <c r="AB50" s="509"/>
      <c r="AC50" s="702"/>
      <c r="AD50" s="509"/>
      <c r="AE50" s="509"/>
      <c r="AF50" s="509"/>
      <c r="AG50" s="702"/>
      <c r="AH50" s="509"/>
      <c r="AI50" s="509"/>
      <c r="AJ50" s="702"/>
      <c r="AK50" s="509"/>
      <c r="AL50" s="509"/>
      <c r="AM50" s="702"/>
      <c r="AN50" s="509"/>
      <c r="AO50" s="509"/>
      <c r="AP50" s="702"/>
      <c r="AQ50" s="509"/>
      <c r="AR50" s="509"/>
      <c r="AS50" s="702"/>
      <c r="AT50" s="509"/>
      <c r="AU50" s="509"/>
      <c r="AV50" s="702"/>
      <c r="AW50" s="509"/>
      <c r="AX50" s="509"/>
      <c r="AY50" s="702"/>
      <c r="AZ50" s="509"/>
      <c r="BA50" s="509"/>
      <c r="BB50" s="702"/>
      <c r="BC50" s="509"/>
      <c r="BD50" s="509"/>
      <c r="BE50" s="702"/>
      <c r="BF50" s="509"/>
      <c r="BG50" s="509"/>
      <c r="BH50" s="702"/>
      <c r="BI50" s="509"/>
      <c r="BJ50" s="509"/>
      <c r="BK50" s="702"/>
      <c r="BL50" s="509"/>
      <c r="BM50" s="509"/>
      <c r="BN50" s="702"/>
      <c r="BO50" s="509"/>
      <c r="BP50" s="509"/>
      <c r="BQ50" s="702"/>
      <c r="BR50" s="509"/>
      <c r="BS50" s="509"/>
      <c r="BT50" s="702"/>
      <c r="BU50" s="509"/>
      <c r="BV50" s="509"/>
      <c r="BW50" s="506"/>
      <c r="BX50" s="507"/>
      <c r="BY50" s="508"/>
      <c r="BZ50" s="509"/>
    </row>
    <row r="51" spans="1:78" s="297" customFormat="1" ht="16.25" customHeight="1">
      <c r="A51" s="490" t="s">
        <v>345</v>
      </c>
      <c r="B51" s="491" t="s">
        <v>424</v>
      </c>
      <c r="C51" s="697" t="s">
        <v>225</v>
      </c>
      <c r="D51" s="698" t="s">
        <v>225</v>
      </c>
      <c r="E51" s="689" t="s">
        <v>225</v>
      </c>
      <c r="F51" s="698" t="s">
        <v>225</v>
      </c>
      <c r="G51" s="689" t="s">
        <v>225</v>
      </c>
      <c r="H51" s="698">
        <f t="shared" si="16"/>
        <v>0.11121945623494321</v>
      </c>
      <c r="I51" s="689"/>
      <c r="J51" s="698">
        <f t="shared" si="17"/>
        <v>0.11305574861523557</v>
      </c>
      <c r="K51" s="689"/>
      <c r="L51" s="698">
        <f t="shared" si="18"/>
        <v>8.1163028607348434E-2</v>
      </c>
      <c r="M51" s="689"/>
      <c r="N51" s="698">
        <f t="shared" si="19"/>
        <v>5.7414891251749256E-2</v>
      </c>
      <c r="O51" s="689"/>
      <c r="P51" s="698">
        <f t="shared" si="20"/>
        <v>7.2003022079071111E-2</v>
      </c>
      <c r="Q51" s="689"/>
      <c r="R51" s="698">
        <f t="shared" si="21"/>
        <v>5.5309126041056964E-2</v>
      </c>
      <c r="S51" s="689"/>
      <c r="T51" s="698">
        <f t="shared" si="22"/>
        <v>2.8286383673288104E-2</v>
      </c>
      <c r="U51" s="689"/>
      <c r="V51" s="398"/>
      <c r="W51" s="398"/>
      <c r="X51" s="699"/>
      <c r="Y51" s="398"/>
      <c r="Z51" s="699"/>
      <c r="AA51" s="398"/>
      <c r="AB51" s="398"/>
      <c r="AC51" s="699"/>
      <c r="AD51" s="398"/>
      <c r="AE51" s="398"/>
      <c r="AF51" s="398"/>
      <c r="AG51" s="699"/>
      <c r="AH51" s="398"/>
      <c r="AI51" s="398"/>
      <c r="AJ51" s="699"/>
      <c r="AK51" s="398"/>
      <c r="AL51" s="398"/>
      <c r="AM51" s="699"/>
      <c r="AN51" s="398"/>
      <c r="AO51" s="398"/>
      <c r="AP51" s="699"/>
      <c r="AQ51" s="398"/>
      <c r="AR51" s="398"/>
      <c r="AS51" s="699"/>
      <c r="AT51" s="398"/>
      <c r="AU51" s="398"/>
      <c r="AV51" s="699"/>
      <c r="AW51" s="398"/>
      <c r="AX51" s="398"/>
      <c r="AY51" s="699"/>
      <c r="AZ51" s="398"/>
      <c r="BA51" s="398"/>
      <c r="BB51" s="699"/>
      <c r="BC51" s="398"/>
      <c r="BD51" s="398"/>
      <c r="BE51" s="699"/>
      <c r="BF51" s="398"/>
      <c r="BG51" s="398"/>
      <c r="BH51" s="699"/>
      <c r="BI51" s="398"/>
      <c r="BJ51" s="398"/>
      <c r="BK51" s="699"/>
      <c r="BL51" s="398"/>
      <c r="BM51" s="398"/>
      <c r="BN51" s="699"/>
      <c r="BO51" s="398"/>
      <c r="BP51" s="398"/>
      <c r="BQ51" s="699"/>
      <c r="BR51" s="398"/>
      <c r="BS51" s="398"/>
      <c r="BT51" s="699"/>
      <c r="BU51" s="398"/>
      <c r="BV51" s="398"/>
      <c r="BW51" s="426"/>
      <c r="BX51" s="427"/>
      <c r="BY51" s="410"/>
      <c r="BZ51" s="398"/>
    </row>
    <row r="52" spans="1:78" s="510" customFormat="1" ht="16.25" customHeight="1" outlineLevel="1">
      <c r="A52" s="499" t="s">
        <v>343</v>
      </c>
      <c r="B52" s="500" t="s">
        <v>418</v>
      </c>
      <c r="C52" s="700" t="s">
        <v>225</v>
      </c>
      <c r="D52" s="701" t="s">
        <v>225</v>
      </c>
      <c r="E52" s="678" t="s">
        <v>225</v>
      </c>
      <c r="F52" s="701" t="s">
        <v>225</v>
      </c>
      <c r="G52" s="678" t="s">
        <v>225</v>
      </c>
      <c r="H52" s="701">
        <f t="shared" si="16"/>
        <v>8.615349317425719E-2</v>
      </c>
      <c r="I52" s="678"/>
      <c r="J52" s="701">
        <f t="shared" si="17"/>
        <v>8.2896316421305363E-2</v>
      </c>
      <c r="K52" s="678"/>
      <c r="L52" s="701">
        <f t="shared" si="18"/>
        <v>6.6705286381620307E-2</v>
      </c>
      <c r="M52" s="678"/>
      <c r="N52" s="701">
        <f t="shared" si="19"/>
        <v>4.6533526896064659E-2</v>
      </c>
      <c r="O52" s="678"/>
      <c r="P52" s="701">
        <f t="shared" si="20"/>
        <v>6.3831479327587412E-2</v>
      </c>
      <c r="Q52" s="678"/>
      <c r="R52" s="701">
        <f t="shared" si="21"/>
        <v>5.196646051211893E-2</v>
      </c>
      <c r="S52" s="678"/>
      <c r="T52" s="701">
        <f t="shared" si="22"/>
        <v>2.648205105428543E-2</v>
      </c>
      <c r="U52" s="678"/>
      <c r="V52" s="509"/>
      <c r="W52" s="509"/>
      <c r="X52" s="702"/>
      <c r="Y52" s="509"/>
      <c r="Z52" s="702"/>
      <c r="AA52" s="509"/>
      <c r="AB52" s="509"/>
      <c r="AC52" s="702"/>
      <c r="AD52" s="509"/>
      <c r="AE52" s="509"/>
      <c r="AF52" s="509"/>
      <c r="AG52" s="702"/>
      <c r="AH52" s="509"/>
      <c r="AI52" s="509"/>
      <c r="AJ52" s="702"/>
      <c r="AK52" s="509"/>
      <c r="AL52" s="509"/>
      <c r="AM52" s="702"/>
      <c r="AN52" s="509"/>
      <c r="AO52" s="509"/>
      <c r="AP52" s="702"/>
      <c r="AQ52" s="509"/>
      <c r="AR52" s="509"/>
      <c r="AS52" s="702"/>
      <c r="AT52" s="509"/>
      <c r="AU52" s="509"/>
      <c r="AV52" s="702"/>
      <c r="AW52" s="509"/>
      <c r="AX52" s="509"/>
      <c r="AY52" s="702"/>
      <c r="AZ52" s="509"/>
      <c r="BA52" s="509"/>
      <c r="BB52" s="702"/>
      <c r="BC52" s="509"/>
      <c r="BD52" s="509"/>
      <c r="BE52" s="702"/>
      <c r="BF52" s="509"/>
      <c r="BG52" s="509"/>
      <c r="BH52" s="702"/>
      <c r="BI52" s="509"/>
      <c r="BJ52" s="509"/>
      <c r="BK52" s="702"/>
      <c r="BL52" s="509"/>
      <c r="BM52" s="509"/>
      <c r="BN52" s="702"/>
      <c r="BO52" s="509"/>
      <c r="BP52" s="509"/>
      <c r="BQ52" s="702"/>
      <c r="BR52" s="509"/>
      <c r="BS52" s="509"/>
      <c r="BT52" s="702"/>
      <c r="BU52" s="509"/>
      <c r="BV52" s="509"/>
      <c r="BW52" s="506"/>
      <c r="BX52" s="507"/>
      <c r="BY52" s="508"/>
      <c r="BZ52" s="509"/>
    </row>
    <row r="53" spans="1:78" s="510" customFormat="1" ht="16.25" customHeight="1" outlineLevel="1">
      <c r="A53" s="499" t="s">
        <v>344</v>
      </c>
      <c r="B53" s="500" t="s">
        <v>157</v>
      </c>
      <c r="C53" s="700" t="s">
        <v>225</v>
      </c>
      <c r="D53" s="701" t="s">
        <v>225</v>
      </c>
      <c r="E53" s="678" t="s">
        <v>225</v>
      </c>
      <c r="F53" s="701" t="s">
        <v>225</v>
      </c>
      <c r="G53" s="678" t="s">
        <v>225</v>
      </c>
      <c r="H53" s="701">
        <f t="shared" si="16"/>
        <v>2.4951244694275555E-2</v>
      </c>
      <c r="I53" s="678"/>
      <c r="J53" s="701">
        <f t="shared" si="17"/>
        <v>3.0159432193930202E-2</v>
      </c>
      <c r="K53" s="678"/>
      <c r="L53" s="701">
        <f t="shared" si="18"/>
        <v>1.4470067666670776E-2</v>
      </c>
      <c r="M53" s="678"/>
      <c r="N53" s="701">
        <f t="shared" si="19"/>
        <v>1.0881364355684597E-2</v>
      </c>
      <c r="O53" s="678"/>
      <c r="P53" s="701">
        <f t="shared" si="20"/>
        <v>8.1715427514837003E-3</v>
      </c>
      <c r="Q53" s="678"/>
      <c r="R53" s="701">
        <f t="shared" si="21"/>
        <v>3.3426655289380343E-3</v>
      </c>
      <c r="S53" s="678"/>
      <c r="T53" s="701">
        <f t="shared" si="22"/>
        <v>1.8043326190026762E-3</v>
      </c>
      <c r="U53" s="678"/>
      <c r="V53" s="509"/>
      <c r="W53" s="509"/>
      <c r="X53" s="702"/>
      <c r="Y53" s="509"/>
      <c r="Z53" s="702"/>
      <c r="AA53" s="509"/>
      <c r="AB53" s="509"/>
      <c r="AC53" s="702"/>
      <c r="AD53" s="509"/>
      <c r="AE53" s="509"/>
      <c r="AF53" s="509"/>
      <c r="AG53" s="702"/>
      <c r="AH53" s="509"/>
      <c r="AI53" s="509"/>
      <c r="AJ53" s="702"/>
      <c r="AK53" s="509"/>
      <c r="AL53" s="509"/>
      <c r="AM53" s="702"/>
      <c r="AN53" s="509"/>
      <c r="AO53" s="509"/>
      <c r="AP53" s="702"/>
      <c r="AQ53" s="509"/>
      <c r="AR53" s="509"/>
      <c r="AS53" s="702"/>
      <c r="AT53" s="509"/>
      <c r="AU53" s="509"/>
      <c r="AV53" s="702"/>
      <c r="AW53" s="509"/>
      <c r="AX53" s="509"/>
      <c r="AY53" s="702"/>
      <c r="AZ53" s="509"/>
      <c r="BA53" s="509"/>
      <c r="BB53" s="702"/>
      <c r="BC53" s="509"/>
      <c r="BD53" s="509"/>
      <c r="BE53" s="702"/>
      <c r="BF53" s="509"/>
      <c r="BG53" s="509"/>
      <c r="BH53" s="702"/>
      <c r="BI53" s="509"/>
      <c r="BJ53" s="509"/>
      <c r="BK53" s="702"/>
      <c r="BL53" s="509"/>
      <c r="BM53" s="509"/>
      <c r="BN53" s="702"/>
      <c r="BO53" s="509"/>
      <c r="BP53" s="509"/>
      <c r="BQ53" s="702"/>
      <c r="BR53" s="509"/>
      <c r="BS53" s="509"/>
      <c r="BT53" s="702"/>
      <c r="BU53" s="509"/>
      <c r="BV53" s="509"/>
      <c r="BW53" s="506"/>
      <c r="BX53" s="507"/>
      <c r="BY53" s="508"/>
      <c r="BZ53" s="509"/>
    </row>
    <row r="54" spans="1:78" s="297" customFormat="1" ht="16.25" customHeight="1">
      <c r="A54" s="490" t="s">
        <v>346</v>
      </c>
      <c r="B54" s="491" t="s">
        <v>158</v>
      </c>
      <c r="C54" s="697" t="s">
        <v>225</v>
      </c>
      <c r="D54" s="698" t="s">
        <v>225</v>
      </c>
      <c r="E54" s="689" t="s">
        <v>225</v>
      </c>
      <c r="F54" s="698" t="s">
        <v>225</v>
      </c>
      <c r="G54" s="689" t="s">
        <v>225</v>
      </c>
      <c r="H54" s="698">
        <f t="shared" si="16"/>
        <v>0.26462659171733394</v>
      </c>
      <c r="I54" s="689"/>
      <c r="J54" s="698">
        <f t="shared" si="17"/>
        <v>0.32991301783871441</v>
      </c>
      <c r="K54" s="689"/>
      <c r="L54" s="698">
        <f t="shared" si="18"/>
        <v>0.43145206019745364</v>
      </c>
      <c r="M54" s="689"/>
      <c r="N54" s="698">
        <f t="shared" si="19"/>
        <v>0.4936765148245511</v>
      </c>
      <c r="O54" s="689"/>
      <c r="P54" s="698">
        <f t="shared" si="20"/>
        <v>0.45050848468581312</v>
      </c>
      <c r="Q54" s="689"/>
      <c r="R54" s="698">
        <f t="shared" si="21"/>
        <v>0.39214967243288229</v>
      </c>
      <c r="S54" s="689"/>
      <c r="T54" s="698">
        <f t="shared" si="22"/>
        <v>0.44993393366718121</v>
      </c>
      <c r="U54" s="689"/>
      <c r="V54" s="398"/>
      <c r="W54" s="398"/>
      <c r="X54" s="699"/>
      <c r="Y54" s="398"/>
      <c r="Z54" s="699"/>
      <c r="AA54" s="398"/>
      <c r="AB54" s="398"/>
      <c r="AC54" s="699"/>
      <c r="AD54" s="398"/>
      <c r="AE54" s="398"/>
      <c r="AF54" s="398"/>
      <c r="AG54" s="699"/>
      <c r="AH54" s="398"/>
      <c r="AI54" s="398"/>
      <c r="AJ54" s="699"/>
      <c r="AK54" s="398"/>
      <c r="AL54" s="398"/>
      <c r="AM54" s="699"/>
      <c r="AN54" s="398"/>
      <c r="AO54" s="398"/>
      <c r="AP54" s="699"/>
      <c r="AQ54" s="398"/>
      <c r="AR54" s="398"/>
      <c r="AS54" s="699"/>
      <c r="AT54" s="398"/>
      <c r="AU54" s="398"/>
      <c r="AV54" s="699"/>
      <c r="AW54" s="398"/>
      <c r="AX54" s="398"/>
      <c r="AY54" s="699"/>
      <c r="AZ54" s="398"/>
      <c r="BA54" s="398"/>
      <c r="BB54" s="699"/>
      <c r="BC54" s="398"/>
      <c r="BD54" s="398"/>
      <c r="BE54" s="699"/>
      <c r="BF54" s="398"/>
      <c r="BG54" s="398"/>
      <c r="BH54" s="699"/>
      <c r="BI54" s="398"/>
      <c r="BJ54" s="398"/>
      <c r="BK54" s="699"/>
      <c r="BL54" s="398"/>
      <c r="BM54" s="398"/>
      <c r="BN54" s="699"/>
      <c r="BO54" s="398"/>
      <c r="BP54" s="398"/>
      <c r="BQ54" s="699"/>
      <c r="BR54" s="398"/>
      <c r="BS54" s="398"/>
      <c r="BT54" s="699"/>
      <c r="BU54" s="398"/>
      <c r="BV54" s="398"/>
      <c r="BW54" s="426"/>
      <c r="BX54" s="427"/>
      <c r="BY54" s="410"/>
      <c r="BZ54" s="398"/>
    </row>
    <row r="55" spans="1:78" s="510" customFormat="1" ht="16.25" customHeight="1" outlineLevel="1">
      <c r="A55" s="499" t="s">
        <v>343</v>
      </c>
      <c r="B55" s="500" t="s">
        <v>418</v>
      </c>
      <c r="C55" s="700" t="s">
        <v>225</v>
      </c>
      <c r="D55" s="701" t="s">
        <v>225</v>
      </c>
      <c r="E55" s="678" t="s">
        <v>225</v>
      </c>
      <c r="F55" s="701" t="s">
        <v>225</v>
      </c>
      <c r="G55" s="678" t="s">
        <v>225</v>
      </c>
      <c r="H55" s="701">
        <f t="shared" si="16"/>
        <v>0.17878857405070553</v>
      </c>
      <c r="I55" s="678"/>
      <c r="J55" s="701">
        <f t="shared" si="17"/>
        <v>0.16483646090014953</v>
      </c>
      <c r="K55" s="678"/>
      <c r="L55" s="701">
        <f t="shared" si="18"/>
        <v>0.18048143172321993</v>
      </c>
      <c r="M55" s="678"/>
      <c r="N55" s="701">
        <f t="shared" si="19"/>
        <v>0.22215246988660886</v>
      </c>
      <c r="O55" s="678"/>
      <c r="P55" s="701">
        <f t="shared" si="20"/>
        <v>0.26568449096855645</v>
      </c>
      <c r="Q55" s="678"/>
      <c r="R55" s="701">
        <f t="shared" si="21"/>
        <v>0.24467042305169848</v>
      </c>
      <c r="S55" s="678"/>
      <c r="T55" s="701">
        <f t="shared" si="22"/>
        <v>0.26525355037141496</v>
      </c>
      <c r="U55" s="678"/>
      <c r="V55" s="509"/>
      <c r="W55" s="509"/>
      <c r="X55" s="702"/>
      <c r="Y55" s="509"/>
      <c r="Z55" s="702"/>
      <c r="AA55" s="509"/>
      <c r="AB55" s="509"/>
      <c r="AC55" s="702"/>
      <c r="AD55" s="509"/>
      <c r="AE55" s="509"/>
      <c r="AF55" s="509"/>
      <c r="AG55" s="702"/>
      <c r="AH55" s="509"/>
      <c r="AI55" s="509"/>
      <c r="AJ55" s="702"/>
      <c r="AK55" s="509"/>
      <c r="AL55" s="509"/>
      <c r="AM55" s="702"/>
      <c r="AN55" s="509"/>
      <c r="AO55" s="509"/>
      <c r="AP55" s="702"/>
      <c r="AQ55" s="509"/>
      <c r="AR55" s="509"/>
      <c r="AS55" s="702"/>
      <c r="AT55" s="509"/>
      <c r="AU55" s="509"/>
      <c r="AV55" s="702"/>
      <c r="AW55" s="509"/>
      <c r="AX55" s="509"/>
      <c r="AY55" s="702"/>
      <c r="AZ55" s="509"/>
      <c r="BA55" s="509"/>
      <c r="BB55" s="702"/>
      <c r="BC55" s="509"/>
      <c r="BD55" s="509"/>
      <c r="BE55" s="702"/>
      <c r="BF55" s="509"/>
      <c r="BG55" s="509"/>
      <c r="BH55" s="702"/>
      <c r="BI55" s="509"/>
      <c r="BJ55" s="509"/>
      <c r="BK55" s="702"/>
      <c r="BL55" s="509"/>
      <c r="BM55" s="509"/>
      <c r="BN55" s="702"/>
      <c r="BO55" s="509"/>
      <c r="BP55" s="509"/>
      <c r="BQ55" s="702"/>
      <c r="BR55" s="509"/>
      <c r="BS55" s="509"/>
      <c r="BT55" s="702"/>
      <c r="BU55" s="509"/>
      <c r="BV55" s="509"/>
      <c r="BW55" s="506"/>
      <c r="BX55" s="507"/>
      <c r="BY55" s="508"/>
      <c r="BZ55" s="509"/>
    </row>
    <row r="56" spans="1:78" s="510" customFormat="1" ht="16.25" customHeight="1" outlineLevel="1">
      <c r="A56" s="499" t="s">
        <v>344</v>
      </c>
      <c r="B56" s="500" t="s">
        <v>157</v>
      </c>
      <c r="C56" s="700" t="s">
        <v>225</v>
      </c>
      <c r="D56" s="701" t="s">
        <v>225</v>
      </c>
      <c r="E56" s="678" t="s">
        <v>225</v>
      </c>
      <c r="F56" s="701" t="s">
        <v>225</v>
      </c>
      <c r="G56" s="678" t="s">
        <v>225</v>
      </c>
      <c r="H56" s="701">
        <f t="shared" si="16"/>
        <v>8.5838017666628436E-2</v>
      </c>
      <c r="I56" s="678"/>
      <c r="J56" s="701">
        <f t="shared" si="17"/>
        <v>0.16507655693856491</v>
      </c>
      <c r="K56" s="678"/>
      <c r="L56" s="701">
        <f t="shared" si="18"/>
        <v>0.25097062847423368</v>
      </c>
      <c r="M56" s="678"/>
      <c r="N56" s="701">
        <f t="shared" si="19"/>
        <v>0.27152404493794219</v>
      </c>
      <c r="O56" s="678"/>
      <c r="P56" s="701">
        <f t="shared" si="20"/>
        <v>0.18482399371725666</v>
      </c>
      <c r="Q56" s="678"/>
      <c r="R56" s="701">
        <f t="shared" si="21"/>
        <v>0.14747924938118376</v>
      </c>
      <c r="S56" s="678"/>
      <c r="T56" s="701">
        <f t="shared" si="22"/>
        <v>0.18468038329576622</v>
      </c>
      <c r="U56" s="678"/>
      <c r="V56" s="509"/>
      <c r="W56" s="509"/>
      <c r="X56" s="702"/>
      <c r="Y56" s="509"/>
      <c r="Z56" s="702"/>
      <c r="AA56" s="509"/>
      <c r="AB56" s="509"/>
      <c r="AC56" s="702"/>
      <c r="AD56" s="509"/>
      <c r="AE56" s="509"/>
      <c r="AF56" s="509"/>
      <c r="AG56" s="702"/>
      <c r="AH56" s="509"/>
      <c r="AI56" s="509"/>
      <c r="AJ56" s="702"/>
      <c r="AK56" s="509"/>
      <c r="AL56" s="509"/>
      <c r="AM56" s="702"/>
      <c r="AN56" s="509"/>
      <c r="AO56" s="509"/>
      <c r="AP56" s="702"/>
      <c r="AQ56" s="509"/>
      <c r="AR56" s="509"/>
      <c r="AS56" s="702"/>
      <c r="AT56" s="509"/>
      <c r="AU56" s="509"/>
      <c r="AV56" s="702"/>
      <c r="AW56" s="509"/>
      <c r="AX56" s="509"/>
      <c r="AY56" s="702"/>
      <c r="AZ56" s="509"/>
      <c r="BA56" s="509"/>
      <c r="BB56" s="702"/>
      <c r="BC56" s="509"/>
      <c r="BD56" s="509"/>
      <c r="BE56" s="702"/>
      <c r="BF56" s="509"/>
      <c r="BG56" s="509"/>
      <c r="BH56" s="702"/>
      <c r="BI56" s="509"/>
      <c r="BJ56" s="509"/>
      <c r="BK56" s="702"/>
      <c r="BL56" s="509"/>
      <c r="BM56" s="509"/>
      <c r="BN56" s="702"/>
      <c r="BO56" s="509"/>
      <c r="BP56" s="509"/>
      <c r="BQ56" s="702"/>
      <c r="BR56" s="509"/>
      <c r="BS56" s="509"/>
      <c r="BT56" s="702"/>
      <c r="BU56" s="509"/>
      <c r="BV56" s="509"/>
      <c r="BW56" s="506"/>
      <c r="BX56" s="507"/>
      <c r="BY56" s="508"/>
      <c r="BZ56" s="509"/>
    </row>
    <row r="57" spans="1:78" s="297" customFormat="1" ht="16.25" customHeight="1">
      <c r="A57" s="490" t="s">
        <v>347</v>
      </c>
      <c r="B57" s="491" t="s">
        <v>426</v>
      </c>
      <c r="C57" s="697" t="s">
        <v>225</v>
      </c>
      <c r="D57" s="698" t="s">
        <v>225</v>
      </c>
      <c r="E57" s="689" t="s">
        <v>225</v>
      </c>
      <c r="F57" s="698" t="s">
        <v>225</v>
      </c>
      <c r="G57" s="689" t="s">
        <v>225</v>
      </c>
      <c r="H57" s="698">
        <f t="shared" si="16"/>
        <v>2.4607089595044165E-2</v>
      </c>
      <c r="I57" s="689"/>
      <c r="J57" s="698">
        <f t="shared" si="17"/>
        <v>2.9106379393862805E-2</v>
      </c>
      <c r="K57" s="689"/>
      <c r="L57" s="698">
        <f t="shared" si="18"/>
        <v>3.4005891560770586E-2</v>
      </c>
      <c r="M57" s="689"/>
      <c r="N57" s="698">
        <f t="shared" si="19"/>
        <v>1.815304534337767E-2</v>
      </c>
      <c r="O57" s="689"/>
      <c r="P57" s="698">
        <f t="shared" si="20"/>
        <v>1.1352678615808257E-2</v>
      </c>
      <c r="Q57" s="689"/>
      <c r="R57" s="698">
        <f t="shared" si="21"/>
        <v>1.378673229762417E-2</v>
      </c>
      <c r="S57" s="689"/>
      <c r="T57" s="698">
        <f t="shared" si="22"/>
        <v>1.3490856197466164E-2</v>
      </c>
      <c r="U57" s="689"/>
      <c r="V57" s="398"/>
      <c r="W57" s="398"/>
      <c r="X57" s="699"/>
      <c r="Y57" s="398"/>
      <c r="Z57" s="699"/>
      <c r="AA57" s="398"/>
      <c r="AB57" s="398"/>
      <c r="AC57" s="699"/>
      <c r="AD57" s="398"/>
      <c r="AE57" s="398"/>
      <c r="AF57" s="398"/>
      <c r="AG57" s="699"/>
      <c r="AH57" s="398"/>
      <c r="AI57" s="398"/>
      <c r="AJ57" s="699"/>
      <c r="AK57" s="398"/>
      <c r="AL57" s="398"/>
      <c r="AM57" s="699"/>
      <c r="AN57" s="398"/>
      <c r="AO57" s="398"/>
      <c r="AP57" s="699"/>
      <c r="AQ57" s="398"/>
      <c r="AR57" s="398"/>
      <c r="AS57" s="699"/>
      <c r="AT57" s="398"/>
      <c r="AU57" s="398"/>
      <c r="AV57" s="699"/>
      <c r="AW57" s="398"/>
      <c r="AX57" s="398"/>
      <c r="AY57" s="699"/>
      <c r="AZ57" s="398"/>
      <c r="BA57" s="398"/>
      <c r="BB57" s="699"/>
      <c r="BC57" s="398"/>
      <c r="BD57" s="398"/>
      <c r="BE57" s="699"/>
      <c r="BF57" s="398"/>
      <c r="BG57" s="398"/>
      <c r="BH57" s="699"/>
      <c r="BI57" s="398"/>
      <c r="BJ57" s="398"/>
      <c r="BK57" s="699"/>
      <c r="BL57" s="398"/>
      <c r="BM57" s="398"/>
      <c r="BN57" s="699"/>
      <c r="BO57" s="398"/>
      <c r="BP57" s="398"/>
      <c r="BQ57" s="699"/>
      <c r="BR57" s="398"/>
      <c r="BS57" s="398"/>
      <c r="BT57" s="699"/>
      <c r="BU57" s="398"/>
      <c r="BV57" s="398"/>
      <c r="BW57" s="426"/>
      <c r="BX57" s="427"/>
      <c r="BY57" s="410"/>
      <c r="BZ57" s="398"/>
    </row>
    <row r="58" spans="1:78" s="510" customFormat="1" ht="16.25" customHeight="1" outlineLevel="1">
      <c r="A58" s="499" t="s">
        <v>343</v>
      </c>
      <c r="B58" s="500" t="s">
        <v>418</v>
      </c>
      <c r="C58" s="700" t="s">
        <v>225</v>
      </c>
      <c r="D58" s="701" t="s">
        <v>225</v>
      </c>
      <c r="E58" s="678" t="s">
        <v>225</v>
      </c>
      <c r="F58" s="701" t="s">
        <v>225</v>
      </c>
      <c r="G58" s="678" t="s">
        <v>225</v>
      </c>
      <c r="H58" s="701">
        <f t="shared" si="16"/>
        <v>1.347940805322932E-2</v>
      </c>
      <c r="I58" s="678"/>
      <c r="J58" s="701">
        <f t="shared" si="17"/>
        <v>2.0197552705292641E-2</v>
      </c>
      <c r="K58" s="678"/>
      <c r="L58" s="701">
        <f t="shared" si="18"/>
        <v>1.8069096421924495E-2</v>
      </c>
      <c r="M58" s="678"/>
      <c r="N58" s="701">
        <f t="shared" si="19"/>
        <v>1.0423614653221905E-2</v>
      </c>
      <c r="O58" s="678"/>
      <c r="P58" s="701">
        <f t="shared" si="20"/>
        <v>4.6623522511506765E-3</v>
      </c>
      <c r="Q58" s="678"/>
      <c r="R58" s="701">
        <f t="shared" si="21"/>
        <v>7.5104193846392527E-3</v>
      </c>
      <c r="S58" s="678"/>
      <c r="T58" s="701">
        <f t="shared" si="22"/>
        <v>7.5393344510942591E-3</v>
      </c>
      <c r="U58" s="678"/>
      <c r="V58" s="509"/>
      <c r="W58" s="509"/>
      <c r="X58" s="702"/>
      <c r="Y58" s="509"/>
      <c r="Z58" s="702"/>
      <c r="AA58" s="509"/>
      <c r="AB58" s="509"/>
      <c r="AC58" s="702"/>
      <c r="AD58" s="509"/>
      <c r="AE58" s="509"/>
      <c r="AF58" s="509"/>
      <c r="AG58" s="702"/>
      <c r="AH58" s="509"/>
      <c r="AI58" s="509"/>
      <c r="AJ58" s="702"/>
      <c r="AK58" s="509"/>
      <c r="AL58" s="509"/>
      <c r="AM58" s="702"/>
      <c r="AN58" s="509"/>
      <c r="AO58" s="509"/>
      <c r="AP58" s="702"/>
      <c r="AQ58" s="509"/>
      <c r="AR58" s="509"/>
      <c r="AS58" s="702"/>
      <c r="AT58" s="509"/>
      <c r="AU58" s="509"/>
      <c r="AV58" s="702"/>
      <c r="AW58" s="509"/>
      <c r="AX58" s="509"/>
      <c r="AY58" s="702"/>
      <c r="AZ58" s="509"/>
      <c r="BA58" s="509"/>
      <c r="BB58" s="702"/>
      <c r="BC58" s="509"/>
      <c r="BD58" s="509"/>
      <c r="BE58" s="702"/>
      <c r="BF58" s="509"/>
      <c r="BG58" s="509"/>
      <c r="BH58" s="702"/>
      <c r="BI58" s="509"/>
      <c r="BJ58" s="509"/>
      <c r="BK58" s="702"/>
      <c r="BL58" s="509"/>
      <c r="BM58" s="509"/>
      <c r="BN58" s="702"/>
      <c r="BO58" s="509"/>
      <c r="BP58" s="509"/>
      <c r="BQ58" s="702"/>
      <c r="BR58" s="509"/>
      <c r="BS58" s="509"/>
      <c r="BT58" s="702"/>
      <c r="BU58" s="509"/>
      <c r="BV58" s="509"/>
      <c r="BW58" s="506"/>
      <c r="BX58" s="507"/>
      <c r="BY58" s="508"/>
      <c r="BZ58" s="509"/>
    </row>
    <row r="59" spans="1:78" s="510" customFormat="1" ht="16.25" customHeight="1" outlineLevel="1">
      <c r="A59" s="499" t="s">
        <v>344</v>
      </c>
      <c r="B59" s="500" t="s">
        <v>157</v>
      </c>
      <c r="C59" s="700" t="s">
        <v>225</v>
      </c>
      <c r="D59" s="701" t="s">
        <v>225</v>
      </c>
      <c r="E59" s="678" t="s">
        <v>225</v>
      </c>
      <c r="F59" s="701" t="s">
        <v>225</v>
      </c>
      <c r="G59" s="678" t="s">
        <v>225</v>
      </c>
      <c r="H59" s="701">
        <f t="shared" si="16"/>
        <v>1.1127681541814843E-2</v>
      </c>
      <c r="I59" s="678"/>
      <c r="J59" s="701">
        <f t="shared" si="17"/>
        <v>8.9088266885701643E-3</v>
      </c>
      <c r="K59" s="678"/>
      <c r="L59" s="701">
        <f t="shared" si="18"/>
        <v>1.5949120579788742E-2</v>
      </c>
      <c r="M59" s="678"/>
      <c r="N59" s="701">
        <f t="shared" si="19"/>
        <v>7.7294306901557657E-3</v>
      </c>
      <c r="O59" s="678"/>
      <c r="P59" s="701">
        <f t="shared" si="20"/>
        <v>6.690326364657581E-3</v>
      </c>
      <c r="Q59" s="678"/>
      <c r="R59" s="701">
        <f t="shared" si="21"/>
        <v>6.276312912984916E-3</v>
      </c>
      <c r="S59" s="678"/>
      <c r="T59" s="701">
        <f t="shared" si="22"/>
        <v>5.9515217463719039E-3</v>
      </c>
      <c r="U59" s="678"/>
      <c r="V59" s="509"/>
      <c r="W59" s="509"/>
      <c r="X59" s="702"/>
      <c r="Y59" s="509"/>
      <c r="Z59" s="702"/>
      <c r="AA59" s="509"/>
      <c r="AB59" s="509"/>
      <c r="AC59" s="702"/>
      <c r="AD59" s="509"/>
      <c r="AE59" s="509"/>
      <c r="AF59" s="509"/>
      <c r="AG59" s="702"/>
      <c r="AH59" s="509"/>
      <c r="AI59" s="509"/>
      <c r="AJ59" s="702"/>
      <c r="AK59" s="509"/>
      <c r="AL59" s="509"/>
      <c r="AM59" s="702"/>
      <c r="AN59" s="509"/>
      <c r="AO59" s="509"/>
      <c r="AP59" s="702"/>
      <c r="AQ59" s="509"/>
      <c r="AR59" s="509"/>
      <c r="AS59" s="702"/>
      <c r="AT59" s="509"/>
      <c r="AU59" s="509"/>
      <c r="AV59" s="702"/>
      <c r="AW59" s="509"/>
      <c r="AX59" s="509"/>
      <c r="AY59" s="702"/>
      <c r="AZ59" s="509"/>
      <c r="BA59" s="509"/>
      <c r="BB59" s="702"/>
      <c r="BC59" s="509"/>
      <c r="BD59" s="509"/>
      <c r="BE59" s="702"/>
      <c r="BF59" s="509"/>
      <c r="BG59" s="509"/>
      <c r="BH59" s="702"/>
      <c r="BI59" s="509"/>
      <c r="BJ59" s="509"/>
      <c r="BK59" s="702"/>
      <c r="BL59" s="509"/>
      <c r="BM59" s="509"/>
      <c r="BN59" s="702"/>
      <c r="BO59" s="509"/>
      <c r="BP59" s="509"/>
      <c r="BQ59" s="702"/>
      <c r="BR59" s="509"/>
      <c r="BS59" s="509"/>
      <c r="BT59" s="702"/>
      <c r="BU59" s="509"/>
      <c r="BV59" s="509"/>
      <c r="BW59" s="506"/>
      <c r="BX59" s="507"/>
      <c r="BY59" s="508"/>
      <c r="BZ59" s="509"/>
    </row>
    <row r="60" spans="1:78" s="297" customFormat="1" ht="16.25" customHeight="1">
      <c r="A60" s="490" t="s">
        <v>348</v>
      </c>
      <c r="B60" s="491" t="s">
        <v>425</v>
      </c>
      <c r="C60" s="697" t="s">
        <v>225</v>
      </c>
      <c r="D60" s="698" t="s">
        <v>225</v>
      </c>
      <c r="E60" s="689" t="s">
        <v>225</v>
      </c>
      <c r="F60" s="698" t="s">
        <v>225</v>
      </c>
      <c r="G60" s="689" t="s">
        <v>225</v>
      </c>
      <c r="H60" s="698">
        <f t="shared" si="16"/>
        <v>0</v>
      </c>
      <c r="I60" s="689"/>
      <c r="J60" s="698">
        <f t="shared" si="17"/>
        <v>0</v>
      </c>
      <c r="K60" s="689"/>
      <c r="L60" s="698">
        <f t="shared" si="18"/>
        <v>0</v>
      </c>
      <c r="M60" s="689"/>
      <c r="N60" s="698">
        <f t="shared" si="19"/>
        <v>0</v>
      </c>
      <c r="O60" s="689"/>
      <c r="P60" s="698">
        <f t="shared" si="20"/>
        <v>0</v>
      </c>
      <c r="Q60" s="689"/>
      <c r="R60" s="698">
        <f t="shared" si="21"/>
        <v>1.5168931545877029E-2</v>
      </c>
      <c r="S60" s="689"/>
      <c r="T60" s="698">
        <f t="shared" si="22"/>
        <v>8.7440734613206603E-3</v>
      </c>
      <c r="U60" s="689"/>
      <c r="V60" s="398"/>
      <c r="W60" s="398"/>
      <c r="X60" s="699"/>
      <c r="Y60" s="398"/>
      <c r="Z60" s="699"/>
      <c r="AA60" s="398"/>
      <c r="AB60" s="398"/>
      <c r="AC60" s="699"/>
      <c r="AD60" s="398"/>
      <c r="AE60" s="398"/>
      <c r="AF60" s="398"/>
      <c r="AG60" s="699"/>
      <c r="AH60" s="398"/>
      <c r="AI60" s="398"/>
      <c r="AJ60" s="699"/>
      <c r="AK60" s="398"/>
      <c r="AL60" s="398"/>
      <c r="AM60" s="699"/>
      <c r="AN60" s="398"/>
      <c r="AO60" s="398"/>
      <c r="AP60" s="699"/>
      <c r="AQ60" s="398"/>
      <c r="AR60" s="398"/>
      <c r="AS60" s="699"/>
      <c r="AT60" s="398"/>
      <c r="AU60" s="398"/>
      <c r="AV60" s="699"/>
      <c r="AW60" s="398"/>
      <c r="AX60" s="398"/>
      <c r="AY60" s="699"/>
      <c r="AZ60" s="398"/>
      <c r="BA60" s="398"/>
      <c r="BB60" s="699"/>
      <c r="BC60" s="398"/>
      <c r="BD60" s="398"/>
      <c r="BE60" s="699"/>
      <c r="BF60" s="398"/>
      <c r="BG60" s="398"/>
      <c r="BH60" s="699"/>
      <c r="BI60" s="398"/>
      <c r="BJ60" s="398"/>
      <c r="BK60" s="699"/>
      <c r="BL60" s="398"/>
      <c r="BM60" s="398"/>
      <c r="BN60" s="699"/>
      <c r="BO60" s="398"/>
      <c r="BP60" s="398"/>
      <c r="BQ60" s="699"/>
      <c r="BR60" s="398"/>
      <c r="BS60" s="398"/>
      <c r="BT60" s="699"/>
      <c r="BU60" s="398"/>
      <c r="BV60" s="398"/>
      <c r="BW60" s="426"/>
      <c r="BX60" s="427"/>
      <c r="BY60" s="410"/>
      <c r="BZ60" s="398"/>
    </row>
    <row r="61" spans="1:78" s="396" customFormat="1" ht="16.25" customHeight="1">
      <c r="A61" s="556" t="s">
        <v>349</v>
      </c>
      <c r="B61" s="512" t="s">
        <v>39</v>
      </c>
      <c r="C61" s="703" t="s">
        <v>225</v>
      </c>
      <c r="D61" s="704" t="s">
        <v>225</v>
      </c>
      <c r="E61" s="689" t="s">
        <v>225</v>
      </c>
      <c r="F61" s="704" t="s">
        <v>225</v>
      </c>
      <c r="G61" s="689" t="s">
        <v>225</v>
      </c>
      <c r="H61" s="704">
        <f t="shared" si="16"/>
        <v>1</v>
      </c>
      <c r="I61" s="689"/>
      <c r="J61" s="704">
        <f t="shared" si="17"/>
        <v>1</v>
      </c>
      <c r="K61" s="689"/>
      <c r="L61" s="704">
        <f t="shared" si="18"/>
        <v>1</v>
      </c>
      <c r="M61" s="689"/>
      <c r="N61" s="704">
        <f t="shared" si="19"/>
        <v>1</v>
      </c>
      <c r="O61" s="689"/>
      <c r="P61" s="704">
        <f t="shared" si="20"/>
        <v>1</v>
      </c>
      <c r="Q61" s="689"/>
      <c r="R61" s="704">
        <f t="shared" si="21"/>
        <v>1</v>
      </c>
      <c r="S61" s="689"/>
      <c r="T61" s="704">
        <f t="shared" si="22"/>
        <v>1</v>
      </c>
      <c r="U61" s="689"/>
      <c r="V61" s="398"/>
      <c r="W61" s="398"/>
      <c r="X61" s="705"/>
      <c r="Y61" s="398"/>
      <c r="Z61" s="705"/>
      <c r="AA61" s="398"/>
      <c r="AB61" s="398"/>
      <c r="AC61" s="705"/>
      <c r="AD61" s="398"/>
      <c r="AE61" s="398"/>
      <c r="AF61" s="398"/>
      <c r="AG61" s="705"/>
      <c r="AH61" s="398"/>
      <c r="AI61" s="398"/>
      <c r="AJ61" s="705"/>
      <c r="AK61" s="398"/>
      <c r="AL61" s="398"/>
      <c r="AM61" s="705"/>
      <c r="AN61" s="398"/>
      <c r="AO61" s="398"/>
      <c r="AP61" s="705"/>
      <c r="AQ61" s="398"/>
      <c r="AR61" s="398"/>
      <c r="AS61" s="705"/>
      <c r="AT61" s="398"/>
      <c r="AU61" s="398"/>
      <c r="AV61" s="705"/>
      <c r="AW61" s="398"/>
      <c r="AX61" s="398"/>
      <c r="AY61" s="705"/>
      <c r="AZ61" s="398"/>
      <c r="BA61" s="398"/>
      <c r="BB61" s="705"/>
      <c r="BC61" s="398"/>
      <c r="BD61" s="398"/>
      <c r="BE61" s="705"/>
      <c r="BF61" s="398"/>
      <c r="BG61" s="398"/>
      <c r="BH61" s="705"/>
      <c r="BI61" s="398"/>
      <c r="BJ61" s="398"/>
      <c r="BK61" s="705"/>
      <c r="BL61" s="398"/>
      <c r="BM61" s="398"/>
      <c r="BN61" s="705"/>
      <c r="BO61" s="398"/>
      <c r="BP61" s="398"/>
      <c r="BQ61" s="705"/>
      <c r="BR61" s="398"/>
      <c r="BS61" s="398"/>
      <c r="BT61" s="705"/>
      <c r="BU61" s="398"/>
      <c r="BV61" s="398"/>
      <c r="BW61" s="395"/>
      <c r="BY61" s="410"/>
      <c r="BZ61" s="398"/>
    </row>
    <row r="62" spans="1:78" s="510" customFormat="1" ht="16.25" customHeight="1">
      <c r="A62" s="499" t="s">
        <v>343</v>
      </c>
      <c r="B62" s="500" t="s">
        <v>419</v>
      </c>
      <c r="C62" s="700" t="s">
        <v>225</v>
      </c>
      <c r="D62" s="701" t="s">
        <v>225</v>
      </c>
      <c r="E62" s="678" t="s">
        <v>225</v>
      </c>
      <c r="F62" s="701" t="s">
        <v>225</v>
      </c>
      <c r="G62" s="678" t="s">
        <v>225</v>
      </c>
      <c r="H62" s="701">
        <f t="shared" si="16"/>
        <v>0.6742858781690948</v>
      </c>
      <c r="I62" s="678"/>
      <c r="J62" s="701">
        <f t="shared" si="17"/>
        <v>0.58004254333312266</v>
      </c>
      <c r="K62" s="678"/>
      <c r="L62" s="701">
        <f t="shared" si="18"/>
        <v>0.50743840360888914</v>
      </c>
      <c r="M62" s="678"/>
      <c r="N62" s="701">
        <f t="shared" si="19"/>
        <v>0.54799178666248149</v>
      </c>
      <c r="O62" s="678"/>
      <c r="P62" s="701">
        <f t="shared" si="20"/>
        <v>0.697652918195103</v>
      </c>
      <c r="Q62" s="678"/>
      <c r="R62" s="701">
        <f t="shared" si="21"/>
        <v>0.61655254120152614</v>
      </c>
      <c r="S62" s="678"/>
      <c r="T62" s="701">
        <f t="shared" si="22"/>
        <v>0.6499095057794162</v>
      </c>
      <c r="U62" s="678"/>
      <c r="V62" s="509"/>
      <c r="W62" s="509"/>
      <c r="X62" s="702"/>
      <c r="Y62" s="509"/>
      <c r="Z62" s="702"/>
      <c r="AA62" s="509"/>
      <c r="AB62" s="509"/>
      <c r="AC62" s="702"/>
      <c r="AD62" s="509"/>
      <c r="AE62" s="509"/>
      <c r="AF62" s="509"/>
      <c r="AG62" s="702"/>
      <c r="AH62" s="509"/>
      <c r="AI62" s="509"/>
      <c r="AJ62" s="702"/>
      <c r="AK62" s="509"/>
      <c r="AL62" s="509"/>
      <c r="AM62" s="702"/>
      <c r="AN62" s="509"/>
      <c r="AO62" s="509"/>
      <c r="AP62" s="702"/>
      <c r="AQ62" s="509"/>
      <c r="AR62" s="509"/>
      <c r="AS62" s="702"/>
      <c r="AT62" s="509"/>
      <c r="AU62" s="509"/>
      <c r="AV62" s="702"/>
      <c r="AW62" s="509"/>
      <c r="AX62" s="509"/>
      <c r="AY62" s="702"/>
      <c r="AZ62" s="509"/>
      <c r="BA62" s="509"/>
      <c r="BB62" s="702"/>
      <c r="BC62" s="509"/>
      <c r="BD62" s="509"/>
      <c r="BE62" s="702"/>
      <c r="BF62" s="509"/>
      <c r="BG62" s="509"/>
      <c r="BH62" s="702"/>
      <c r="BI62" s="509"/>
      <c r="BJ62" s="509"/>
      <c r="BK62" s="702"/>
      <c r="BL62" s="509"/>
      <c r="BM62" s="509"/>
      <c r="BN62" s="702"/>
      <c r="BO62" s="509"/>
      <c r="BP62" s="509"/>
      <c r="BQ62" s="702"/>
      <c r="BR62" s="509"/>
      <c r="BS62" s="509"/>
      <c r="BT62" s="702"/>
      <c r="BU62" s="509"/>
      <c r="BV62" s="509"/>
      <c r="BW62" s="506"/>
      <c r="BX62" s="507"/>
      <c r="BY62" s="508"/>
      <c r="BZ62" s="509"/>
    </row>
    <row r="63" spans="1:78" ht="16.25" customHeight="1" thickBot="1">
      <c r="A63" s="499" t="s">
        <v>344</v>
      </c>
      <c r="B63" s="500" t="s">
        <v>421</v>
      </c>
      <c r="C63" s="700" t="s">
        <v>225</v>
      </c>
      <c r="D63" s="701" t="s">
        <v>225</v>
      </c>
      <c r="E63" s="678" t="s">
        <v>225</v>
      </c>
      <c r="F63" s="701" t="s">
        <v>225</v>
      </c>
      <c r="G63" s="678" t="s">
        <v>225</v>
      </c>
      <c r="H63" s="701">
        <f t="shared" si="16"/>
        <v>0.32571412183090509</v>
      </c>
      <c r="I63" s="678"/>
      <c r="J63" s="701">
        <f t="shared" si="17"/>
        <v>0.41995745666687728</v>
      </c>
      <c r="K63" s="678"/>
      <c r="L63" s="701">
        <f t="shared" si="18"/>
        <v>0.49256159639111086</v>
      </c>
      <c r="M63" s="678"/>
      <c r="N63" s="701">
        <f t="shared" si="19"/>
        <v>0.45200821333751851</v>
      </c>
      <c r="O63" s="678"/>
      <c r="P63" s="701">
        <f t="shared" si="20"/>
        <v>0.30234708180489694</v>
      </c>
      <c r="Q63" s="678"/>
      <c r="R63" s="701">
        <f t="shared" si="21"/>
        <v>0.38341925065055049</v>
      </c>
      <c r="S63" s="678"/>
      <c r="T63" s="701">
        <f t="shared" si="22"/>
        <v>0.35009049422058386</v>
      </c>
      <c r="U63" s="678"/>
      <c r="V63" s="509"/>
      <c r="W63" s="509"/>
      <c r="X63" s="702"/>
      <c r="Y63" s="509"/>
      <c r="Z63" s="702"/>
      <c r="AA63" s="509"/>
      <c r="AB63" s="509"/>
      <c r="AC63" s="702"/>
      <c r="AD63" s="509"/>
      <c r="AE63" s="509"/>
      <c r="AF63" s="509"/>
      <c r="AG63" s="702"/>
      <c r="AH63" s="509"/>
      <c r="AI63" s="509"/>
      <c r="AJ63" s="702"/>
      <c r="AK63" s="509"/>
      <c r="AL63" s="509"/>
      <c r="AM63" s="702"/>
      <c r="AN63" s="509"/>
      <c r="AO63" s="509"/>
      <c r="AP63" s="702"/>
      <c r="AQ63" s="509"/>
      <c r="AR63" s="509"/>
      <c r="AS63" s="702"/>
      <c r="AT63" s="509"/>
      <c r="AU63" s="509"/>
      <c r="AV63" s="702"/>
      <c r="AW63" s="509"/>
      <c r="AX63" s="509"/>
      <c r="AY63" s="702"/>
      <c r="AZ63" s="509"/>
      <c r="BA63" s="509"/>
      <c r="BB63" s="702"/>
      <c r="BC63" s="509"/>
      <c r="BD63" s="509"/>
      <c r="BE63" s="702"/>
      <c r="BF63" s="509"/>
      <c r="BG63" s="509"/>
      <c r="BH63" s="702"/>
      <c r="BI63" s="509"/>
      <c r="BJ63" s="509"/>
      <c r="BK63" s="702"/>
      <c r="BL63" s="509"/>
      <c r="BM63" s="509"/>
      <c r="BN63" s="702"/>
      <c r="BO63" s="509"/>
      <c r="BP63" s="509"/>
      <c r="BQ63" s="702"/>
      <c r="BR63" s="509"/>
      <c r="BS63" s="509"/>
      <c r="BT63" s="702"/>
      <c r="BU63" s="509"/>
      <c r="BV63" s="509"/>
      <c r="BW63" s="506"/>
      <c r="BX63" s="529"/>
      <c r="BY63" s="508"/>
      <c r="BZ63" s="509"/>
    </row>
    <row r="64" spans="1:78" ht="16.25" customHeight="1" thickBot="1">
      <c r="A64" s="530" t="s">
        <v>350</v>
      </c>
      <c r="B64" s="960" t="s">
        <v>40</v>
      </c>
      <c r="C64" s="706" t="s">
        <v>225</v>
      </c>
      <c r="D64" s="707" t="s">
        <v>225</v>
      </c>
      <c r="E64" s="694" t="s">
        <v>225</v>
      </c>
      <c r="F64" s="707" t="s">
        <v>225</v>
      </c>
      <c r="G64" s="694" t="s">
        <v>225</v>
      </c>
      <c r="H64" s="707">
        <f t="shared" si="16"/>
        <v>4.8411150625215095E-2</v>
      </c>
      <c r="I64" s="694"/>
      <c r="J64" s="707">
        <f t="shared" si="17"/>
        <v>8.767717613361134E-2</v>
      </c>
      <c r="K64" s="694"/>
      <c r="L64" s="707">
        <f t="shared" si="18"/>
        <v>0.11515659472717638</v>
      </c>
      <c r="M64" s="694"/>
      <c r="N64" s="707">
        <f t="shared" si="19"/>
        <v>0.12051895737696341</v>
      </c>
      <c r="O64" s="694"/>
      <c r="P64" s="707">
        <f t="shared" si="20"/>
        <v>0.1354070362748899</v>
      </c>
      <c r="Q64" s="694"/>
      <c r="R64" s="707">
        <f t="shared" si="21"/>
        <v>0.18805667016917837</v>
      </c>
      <c r="S64" s="694"/>
      <c r="T64" s="707">
        <f t="shared" si="22"/>
        <v>0.2537272848402749</v>
      </c>
      <c r="U64" s="694"/>
      <c r="V64" s="509"/>
      <c r="W64" s="509"/>
      <c r="X64" s="702"/>
      <c r="Y64" s="509"/>
      <c r="Z64" s="702"/>
      <c r="AA64" s="509"/>
      <c r="AB64" s="509"/>
      <c r="AC64" s="702"/>
      <c r="AD64" s="509"/>
      <c r="AE64" s="509"/>
      <c r="AF64" s="509"/>
      <c r="AG64" s="702"/>
      <c r="AH64" s="509"/>
      <c r="AI64" s="509"/>
      <c r="AJ64" s="702"/>
      <c r="AK64" s="509"/>
      <c r="AL64" s="509"/>
      <c r="AM64" s="702"/>
      <c r="AN64" s="509"/>
      <c r="AO64" s="509"/>
      <c r="AP64" s="702"/>
      <c r="AQ64" s="509"/>
      <c r="AR64" s="509"/>
      <c r="AS64" s="702"/>
      <c r="AT64" s="509"/>
      <c r="AU64" s="509"/>
      <c r="AV64" s="702"/>
      <c r="AW64" s="509"/>
      <c r="AX64" s="509"/>
      <c r="AY64" s="702"/>
      <c r="AZ64" s="509"/>
      <c r="BA64" s="509"/>
      <c r="BB64" s="702"/>
      <c r="BC64" s="509"/>
      <c r="BD64" s="509"/>
      <c r="BE64" s="702"/>
      <c r="BF64" s="509"/>
      <c r="BG64" s="509"/>
      <c r="BH64" s="702"/>
      <c r="BI64" s="509"/>
      <c r="BJ64" s="509"/>
      <c r="BK64" s="702"/>
      <c r="BL64" s="509"/>
      <c r="BM64" s="509"/>
      <c r="BN64" s="702"/>
      <c r="BO64" s="509"/>
      <c r="BP64" s="509"/>
      <c r="BQ64" s="702"/>
      <c r="BR64" s="509"/>
      <c r="BS64" s="509"/>
      <c r="BT64" s="702"/>
      <c r="BU64" s="509"/>
      <c r="BV64" s="509"/>
      <c r="BW64" s="506"/>
      <c r="BX64" s="529"/>
      <c r="BY64" s="539"/>
      <c r="BZ64" s="509"/>
    </row>
  </sheetData>
  <phoneticPr fontId="3" type="noConversion"/>
  <conditionalFormatting sqref="E1 E4:E25 E27:E46">
    <cfRule type="cellIs" dxfId="46" priority="55" operator="lessThan">
      <formula>0</formula>
    </cfRule>
    <cfRule type="cellIs" dxfId="45" priority="56" operator="greaterThan">
      <formula>0</formula>
    </cfRule>
  </conditionalFormatting>
  <conditionalFormatting sqref="E48:E64">
    <cfRule type="cellIs" dxfId="44" priority="53" operator="lessThan">
      <formula>0</formula>
    </cfRule>
    <cfRule type="cellIs" dxfId="43" priority="54" operator="greaterThan">
      <formula>0</formula>
    </cfRule>
  </conditionalFormatting>
  <conditionalFormatting sqref="G1 I1 K1 M1 O1 Q1 S1 I4:I25 K4:K25 M4:M25 O4:O25 Q4:Q25 S4:S25 U4:V25 G27:G46 I27:I46 K27:K46 M27:M46 O27:O46 Q27:Q46 S27:S46 U27:V46">
    <cfRule type="cellIs" dxfId="42" priority="47" operator="lessThan">
      <formula>0</formula>
    </cfRule>
    <cfRule type="cellIs" dxfId="41" priority="48" operator="greaterThan">
      <formula>0</formula>
    </cfRule>
  </conditionalFormatting>
  <conditionalFormatting sqref="G4:G25">
    <cfRule type="cellIs" dxfId="40" priority="43" operator="lessThan">
      <formula>0</formula>
    </cfRule>
    <cfRule type="cellIs" dxfId="39" priority="44" operator="greaterThan">
      <formula>0</formula>
    </cfRule>
  </conditionalFormatting>
  <conditionalFormatting sqref="G48:G64 I48:I64 K48:K64 M48:M64 O48:O64 Q48:Q64 S48:S64 U48:W64">
    <cfRule type="cellIs" dxfId="38" priority="45" operator="lessThan">
      <formula>0</formula>
    </cfRule>
    <cfRule type="cellIs" dxfId="37" priority="46" operator="greaterThan">
      <formula>0</formula>
    </cfRule>
  </conditionalFormatting>
  <conditionalFormatting sqref="U1:BX1 AA4:AB23 AD4:AF23 W24:BX25 Y27:AI40 AK32:AL34 AL35 AK36:AL44 AD41:AF44 AH41:AI44 W45:BX46 AA48:AB64 AD48:AF64 D65:W1048576">
    <cfRule type="cellIs" dxfId="36" priority="165" operator="greaterThan">
      <formula>0</formula>
    </cfRule>
    <cfRule type="cellIs" dxfId="35" priority="164" operator="lessThan">
      <formula>0</formula>
    </cfRule>
  </conditionalFormatting>
  <conditionalFormatting sqref="W4:W23 Y4:Y23 AH4:AI23 AK4:AL23 AN4:AO23 AQ4:AR23 AT4:AU23 AW4:AX23 AZ4:BA23 BC4:BD23 BF4:BG23 BI4:BJ23 BL4:BM23 BO4:BP23 BR4:BS23 BU4:BV23 W27:W29 AK27:AL30 AN27:AO44 AQ27:AR44 AT27:AU44 AW27:AX44 AZ27:BA44 BC27:BD44 BF27:BG44 BI27:BJ44 BL27:BM44 BO27:BP44 BR27:BS44 BU27:BV44 AL31 W32:W44">
    <cfRule type="cellIs" dxfId="34" priority="64" operator="greaterThan">
      <formula>0</formula>
    </cfRule>
    <cfRule type="cellIs" dxfId="33" priority="63" operator="lessThan">
      <formula>0</formula>
    </cfRule>
  </conditionalFormatting>
  <conditionalFormatting sqref="Y41:Y44">
    <cfRule type="cellIs" dxfId="32" priority="23" operator="lessThan">
      <formula>0</formula>
    </cfRule>
    <cfRule type="cellIs" dxfId="31" priority="24" operator="greaterThan">
      <formula>0</formula>
    </cfRule>
  </conditionalFormatting>
  <conditionalFormatting sqref="Y48:Y64 AH48:AI64 AK48:AL64 AN48:AO64 AQ48:AR64 AT48:AU64 AW48:AX64 AZ48:BA64 BC48:BD64 BF48:BG64 BI48:BJ64 BL48:BM64 BO48:BP64 BR48:BS64 BU48:BV64">
    <cfRule type="cellIs" dxfId="30" priority="61" operator="lessThan">
      <formula>0</formula>
    </cfRule>
    <cfRule type="cellIs" dxfId="29" priority="62" operator="greaterThan">
      <formula>0</formula>
    </cfRule>
  </conditionalFormatting>
  <conditionalFormatting sqref="AA41:AB44">
    <cfRule type="cellIs" dxfId="28" priority="4" operator="greaterThan">
      <formula>0</formula>
    </cfRule>
    <cfRule type="cellIs" dxfId="27" priority="3" operator="lessThan">
      <formula>0</formula>
    </cfRule>
  </conditionalFormatting>
  <conditionalFormatting sqref="BY3:BY23">
    <cfRule type="cellIs" dxfId="26" priority="75" operator="equal">
      <formula>0</formula>
    </cfRule>
  </conditionalFormatting>
  <conditionalFormatting sqref="BY26:BY27">
    <cfRule type="cellIs" dxfId="25" priority="59" operator="equal">
      <formula>0</formula>
    </cfRule>
  </conditionalFormatting>
  <conditionalFormatting sqref="BY30">
    <cfRule type="cellIs" dxfId="24" priority="74" operator="equal">
      <formula>0</formula>
    </cfRule>
  </conditionalFormatting>
  <conditionalFormatting sqref="BY33">
    <cfRule type="cellIs" dxfId="23" priority="72" operator="equal">
      <formula>0</formula>
    </cfRule>
  </conditionalFormatting>
  <conditionalFormatting sqref="BY36">
    <cfRule type="cellIs" dxfId="22" priority="73" operator="equal">
      <formula>0</formula>
    </cfRule>
  </conditionalFormatting>
  <conditionalFormatting sqref="BY39:BY40">
    <cfRule type="cellIs" dxfId="21" priority="60" operator="equal">
      <formula>0</formula>
    </cfRule>
  </conditionalFormatting>
  <conditionalFormatting sqref="BY48">
    <cfRule type="cellIs" dxfId="20" priority="69" operator="equal">
      <formula>0</formula>
    </cfRule>
  </conditionalFormatting>
  <conditionalFormatting sqref="BY51">
    <cfRule type="cellIs" dxfId="19" priority="68" operator="equal">
      <formula>0</formula>
    </cfRule>
  </conditionalFormatting>
  <conditionalFormatting sqref="BY54">
    <cfRule type="cellIs" dxfId="18" priority="65" operator="equal">
      <formula>0</formula>
    </cfRule>
  </conditionalFormatting>
  <conditionalFormatting sqref="BY57">
    <cfRule type="cellIs" dxfId="17" priority="67" operator="equal">
      <formula>0</formula>
    </cfRule>
  </conditionalFormatting>
  <conditionalFormatting sqref="BY60:BY61">
    <cfRule type="cellIs" dxfId="16" priority="66" operator="equal">
      <formula>0</formula>
    </cfRule>
  </conditionalFormatting>
  <conditionalFormatting sqref="BZ4:BZ23 BZ27:BZ44">
    <cfRule type="cellIs" dxfId="15" priority="76" operator="lessThan">
      <formula>0</formula>
    </cfRule>
    <cfRule type="cellIs" dxfId="14" priority="77" operator="greaterThan">
      <formula>0</formula>
    </cfRule>
  </conditionalFormatting>
  <conditionalFormatting sqref="BZ48:BZ64">
    <cfRule type="cellIs" dxfId="13" priority="70" operator="lessThan">
      <formula>0</formula>
    </cfRule>
    <cfRule type="cellIs" dxfId="12" priority="7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6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0BFC890B10D5A409D5992D8E9103205" ma:contentTypeVersion="13" ma:contentTypeDescription="새 문서를 만듭니다." ma:contentTypeScope="" ma:versionID="02456811d2340988865d5da6c33f55d0">
  <xsd:schema xmlns:xsd="http://www.w3.org/2001/XMLSchema" xmlns:xs="http://www.w3.org/2001/XMLSchema" xmlns:p="http://schemas.microsoft.com/office/2006/metadata/properties" xmlns:ns2="c64ffd61-c081-42c0-bcae-bdcccf0304c4" xmlns:ns3="80ef5aa2-b88a-4c75-99e8-f43376ee2b42" targetNamespace="http://schemas.microsoft.com/office/2006/metadata/properties" ma:root="true" ma:fieldsID="11bb6a9cebdf2cc0ba054ed1c61607fa" ns2:_="" ns3:_="">
    <xsd:import namespace="c64ffd61-c081-42c0-bcae-bdcccf0304c4"/>
    <xsd:import namespace="80ef5aa2-b88a-4c75-99e8-f43376ee2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fd61-c081-42c0-bcae-bdcccf030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f5aa2-b88a-4c75-99e8-f43376ee2b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b8d18a-282d-472d-bb52-02b1614080d1}" ma:internalName="TaxCatchAll" ma:showField="CatchAllData" ma:web="80ef5aa2-b88a-4c75-99e8-f43376ee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64ffd61-c081-42c0-bcae-bdcccf0304c4" xsi:nil="true"/>
    <lcf76f155ced4ddcb4097134ff3c332f xmlns="c64ffd61-c081-42c0-bcae-bdcccf0304c4">
      <Terms xmlns="http://schemas.microsoft.com/office/infopath/2007/PartnerControls"/>
    </lcf76f155ced4ddcb4097134ff3c332f>
    <TaxCatchAll xmlns="80ef5aa2-b88a-4c75-99e8-f43376ee2b42" xsi:nil="true"/>
  </documentManagement>
</p:properties>
</file>

<file path=customXml/itemProps1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FBD67-8CDE-4629-B700-7888411CD2F2}"/>
</file>

<file path=customXml/itemProps3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11</vt:i4>
      </vt:variant>
    </vt:vector>
  </HeadingPairs>
  <TitlesOfParts>
    <vt:vector size="27" baseType="lpstr">
      <vt:lpstr>Quarterly&gt;&gt;</vt:lpstr>
      <vt:lpstr>IS_Quarterly</vt:lpstr>
      <vt:lpstr>BS_Quarterly</vt:lpstr>
      <vt:lpstr>SG&amp;A_Quarterly</vt:lpstr>
      <vt:lpstr>YTD Quarterly&gt;&gt;</vt:lpstr>
      <vt:lpstr>IS YTD</vt:lpstr>
      <vt:lpstr>SG&amp;A YTD</vt:lpstr>
      <vt:lpstr>Annually&gt;&gt;</vt:lpstr>
      <vt:lpstr>IS_Annually</vt:lpstr>
      <vt:lpstr>BS_Annually</vt:lpstr>
      <vt:lpstr>SG&amp;A_Annually</vt:lpstr>
      <vt:lpstr>IR BOOK&gt;&gt;</vt:lpstr>
      <vt:lpstr>PL</vt:lpstr>
      <vt:lpstr>Brand</vt:lpstr>
      <vt:lpstr>SG&amp;A</vt:lpstr>
      <vt:lpstr>BS</vt:lpstr>
      <vt:lpstr>BS_Annually!Print_Area</vt:lpstr>
      <vt:lpstr>BS_Quarterly!Print_Area</vt:lpstr>
      <vt:lpstr>IS_Annually!Print_Area</vt:lpstr>
      <vt:lpstr>IS_Quarterly!Print_Area</vt:lpstr>
      <vt:lpstr>'SG&amp;A_Annually'!Print_Area</vt:lpstr>
      <vt:lpstr>'SG&amp;A_Quarterly'!Print_Area</vt:lpstr>
      <vt:lpstr>BS_Annually!Print_Titles</vt:lpstr>
      <vt:lpstr>BS_Quarterly!Print_Titles</vt:lpstr>
      <vt:lpstr>IS_Annually!Print_Titles</vt:lpstr>
      <vt:lpstr>'SG&amp;A_Annually'!Print_Titles</vt:lpstr>
      <vt:lpstr>'SG&amp;A_Quarterly'!Print_Titles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최 유진</cp:lastModifiedBy>
  <cp:revision/>
  <cp:lastPrinted>2024-01-11T09:40:05Z</cp:lastPrinted>
  <dcterms:created xsi:type="dcterms:W3CDTF">2018-02-06T21:15:38Z</dcterms:created>
  <dcterms:modified xsi:type="dcterms:W3CDTF">2024-05-13T12:46:08Z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0x0101005F68CCDC910314448C3AA2C78EF2B4BE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